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12150" activeTab="0"/>
  </bookViews>
  <sheets>
    <sheet name="Übersicht" sheetId="1" r:id="rId1"/>
    <sheet name="Gesamtstromverbrauch" sheetId="2" r:id="rId2"/>
    <sheet name="Belüftung" sheetId="3" r:id="rId3"/>
    <sheet name="Rührwerke" sheetId="4" r:id="rId4"/>
    <sheet name="Pumpwerke" sheetId="5" r:id="rId5"/>
    <sheet name="Pumpen" sheetId="6" r:id="rId6"/>
    <sheet name="Motoren" sheetId="7" r:id="rId7"/>
  </sheets>
  <definedNames>
    <definedName name="_xlnm.Print_Area" localSheetId="2">'Belüftung'!$A$1:$F$52</definedName>
    <definedName name="_xlnm.Print_Area" localSheetId="1">'Gesamtstromverbrauch'!$A$1:$F$36</definedName>
    <definedName name="_xlnm.Print_Area" localSheetId="6">'Motoren'!$A$1:$F$56</definedName>
    <definedName name="_xlnm.Print_Area" localSheetId="5">'Pumpen'!$A$1:$F$47</definedName>
    <definedName name="_xlnm.Print_Area" localSheetId="3">'Rührwerke'!$A$1:$F$50</definedName>
    <definedName name="_xlnm.Print_Area" localSheetId="0">'Übersicht'!$A$1:$E$40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<sst xmlns="http://schemas.openxmlformats.org/spreadsheetml/2006/main" count="314" uniqueCount="187">
  <si>
    <t>Rührwerke</t>
  </si>
  <si>
    <t>PW</t>
  </si>
  <si>
    <t>Leistungsaufnahme
der Rührwerksmotoren</t>
  </si>
  <si>
    <t>kW</t>
  </si>
  <si>
    <t>umgewälztes 
Beckenvolumen</t>
  </si>
  <si>
    <t>V</t>
  </si>
  <si>
    <t>m³</t>
  </si>
  <si>
    <t>W/m³</t>
  </si>
  <si>
    <t>Zielwerte</t>
  </si>
  <si>
    <t>Beckenvolumen</t>
  </si>
  <si>
    <t>&gt; 2.000</t>
  </si>
  <si>
    <t>1.000- 2.000</t>
  </si>
  <si>
    <t>500 - 1.000</t>
  </si>
  <si>
    <t>200 - 500</t>
  </si>
  <si>
    <t>4,0 - 2,5</t>
  </si>
  <si>
    <t>2,5 - 2,0</t>
  </si>
  <si>
    <t>2,0 - 1,5</t>
  </si>
  <si>
    <t>Pumpwerke</t>
  </si>
  <si>
    <t>Gesamtwirkungsgrad</t>
  </si>
  <si>
    <t>von Motor + Pumpe +</t>
  </si>
  <si>
    <t>Regeleinrichtung</t>
  </si>
  <si>
    <t>%</t>
  </si>
  <si>
    <t>P</t>
  </si>
  <si>
    <t>kg/l</t>
  </si>
  <si>
    <t>Förderstrom</t>
  </si>
  <si>
    <t>Q</t>
  </si>
  <si>
    <t>m³/h</t>
  </si>
  <si>
    <t>Förderhöhe</t>
  </si>
  <si>
    <t>H</t>
  </si>
  <si>
    <t>m WS</t>
  </si>
  <si>
    <t>Leistungsaufnahme
Pumpenmotor</t>
  </si>
  <si>
    <t>Schneckenpumpen</t>
  </si>
  <si>
    <t>H = Hgeod</t>
  </si>
  <si>
    <t>Kreiselpumpen</t>
  </si>
  <si>
    <t>H = Hgeod+Hv</t>
  </si>
  <si>
    <t>Variante a- Direkte Ermittlung des Gesamtwirkungsgrades ηges in %</t>
  </si>
  <si>
    <t>Variante b- Berechnung des spezifischen Stromverbrauchs spez. SVp in Wh/(m³*m)</t>
  </si>
  <si>
    <t xml:space="preserve">spezifischer </t>
  </si>
  <si>
    <t>Stromverbrauch</t>
  </si>
  <si>
    <t>Stromverbrauch der
Pumpe</t>
  </si>
  <si>
    <t>SVp</t>
  </si>
  <si>
    <t>kWh</t>
  </si>
  <si>
    <t>Fördermenge</t>
  </si>
  <si>
    <t>geodätische
Förderhöhe
(siehe Variante a)</t>
  </si>
  <si>
    <t>m</t>
  </si>
  <si>
    <t>W/(m³*m)</t>
  </si>
  <si>
    <t>ηges</t>
  </si>
  <si>
    <t>Pumpenart</t>
  </si>
  <si>
    <t>Fördermedium</t>
  </si>
  <si>
    <t>Laufrad</t>
  </si>
  <si>
    <t>spez.
Stromver-
brauch
Wh/(m³*m)</t>
  </si>
  <si>
    <t>Schneckentrogpumpe</t>
  </si>
  <si>
    <t>Rohabwasser</t>
  </si>
  <si>
    <t>Rücklaufschlamm</t>
  </si>
  <si>
    <t>50-60</t>
  </si>
  <si>
    <t>5,4-4,5</t>
  </si>
  <si>
    <t>Kreiselpumpe</t>
  </si>
  <si>
    <t>Wirbelrad</t>
  </si>
  <si>
    <t>Einkanal-
rad</t>
  </si>
  <si>
    <t>45-55</t>
  </si>
  <si>
    <t>6,0-4,9</t>
  </si>
  <si>
    <t>5,4-4,7</t>
  </si>
  <si>
    <t>Mehrkanal-
rad</t>
  </si>
  <si>
    <t>Spiralrad</t>
  </si>
  <si>
    <t>65-75</t>
  </si>
  <si>
    <t>4,2-3,6</t>
  </si>
  <si>
    <t>Propellerpumpe</t>
  </si>
  <si>
    <t>Interner Kreislauf</t>
  </si>
  <si>
    <t>65-80</t>
  </si>
  <si>
    <t>4,2-3,4</t>
  </si>
  <si>
    <t>Exzenterschnecken-
pumpe</t>
  </si>
  <si>
    <t>Schlämme</t>
  </si>
  <si>
    <t>50-65</t>
  </si>
  <si>
    <t>5,4-4,2</t>
  </si>
  <si>
    <t>60-70</t>
  </si>
  <si>
    <t>4,7-3,9</t>
  </si>
  <si>
    <t>Wirkungs
grad 
ηges [%]</t>
  </si>
  <si>
    <t>Belüftung</t>
  </si>
  <si>
    <t>GK</t>
  </si>
  <si>
    <t>-</t>
  </si>
  <si>
    <t>spez. Stromverbrauch</t>
  </si>
  <si>
    <t>SV</t>
  </si>
  <si>
    <t>angeschlossene
Einwohnerwerte</t>
  </si>
  <si>
    <t>EW</t>
  </si>
  <si>
    <t>kWh/(EW*a)</t>
  </si>
  <si>
    <t>kWh/a</t>
  </si>
  <si>
    <t>in GK 3</t>
  </si>
  <si>
    <t>in GK 4</t>
  </si>
  <si>
    <t>in GK 5</t>
  </si>
  <si>
    <t>in GK 2</t>
  </si>
  <si>
    <t>Zielwerte spez. Stromverbrauch für die Druckbelüftung</t>
  </si>
  <si>
    <t>Zielwerte spez. Stromverbrauch für Belüftung und Umwälzung</t>
  </si>
  <si>
    <t>Pumpen</t>
  </si>
  <si>
    <t>Wirkleistung</t>
  </si>
  <si>
    <t>Laufzeit</t>
  </si>
  <si>
    <t>h</t>
  </si>
  <si>
    <t>h/d</t>
  </si>
  <si>
    <t>Pw</t>
  </si>
  <si>
    <t>Motoren mit konstanter Drehzahl</t>
  </si>
  <si>
    <t xml:space="preserve">Spannung </t>
  </si>
  <si>
    <t>U</t>
  </si>
  <si>
    <t>kV</t>
  </si>
  <si>
    <t>Stromstärke</t>
  </si>
  <si>
    <t>I</t>
  </si>
  <si>
    <t>A</t>
  </si>
  <si>
    <t>Leistungsfaktor</t>
  </si>
  <si>
    <t>cos φ</t>
  </si>
  <si>
    <t>Betriebsstunden</t>
  </si>
  <si>
    <t>EW- spezifischer</t>
  </si>
  <si>
    <t>Einwohnerwerte</t>
  </si>
  <si>
    <t>Jahresstromverbrauch</t>
  </si>
  <si>
    <t>aus 24- 
Mischprobe</t>
  </si>
  <si>
    <r>
      <t>BSB</t>
    </r>
    <r>
      <rPr>
        <vertAlign val="subscript"/>
        <sz val="10"/>
        <rFont val="Arial"/>
        <family val="2"/>
      </rPr>
      <t>5</t>
    </r>
  </si>
  <si>
    <r>
      <t>mittlere BSB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0"/>
      </rPr>
      <t>- 
Tagsfracht im Rohabwasser</t>
    </r>
  </si>
  <si>
    <t>Reinigungsverfahren</t>
  </si>
  <si>
    <t>bel. Abwasserteiche</t>
  </si>
  <si>
    <t>Rotationstauchkörper</t>
  </si>
  <si>
    <t>Tropkörper</t>
  </si>
  <si>
    <t>Belebungsanlagen 
mit aerober
Schlammstabilisierung</t>
  </si>
  <si>
    <t>Belebungsanlagen 
mit getrennter
Schlammstabilisierung</t>
  </si>
  <si>
    <t>zweistufige biologische
Anlagen Kombination
Belebung / Tropkörper</t>
  </si>
  <si>
    <t>GK 1</t>
  </si>
  <si>
    <t>GK 2</t>
  </si>
  <si>
    <t>GK 3</t>
  </si>
  <si>
    <t>GK 4</t>
  </si>
  <si>
    <t>GK 5</t>
  </si>
  <si>
    <t>Reinigungsziel
Nitrifikation</t>
  </si>
  <si>
    <t>Reinigungsziel
Stickstoffelimination</t>
  </si>
  <si>
    <t>*1 Toleranzwerte können als mittlere Verbrauchswerte aller Anlagen betrachtet werden.</t>
  </si>
  <si>
    <r>
      <t>Toleranzwerte für den spez. Stromverbrauch</t>
    </r>
    <r>
      <rPr>
        <b/>
        <vertAlign val="superscript"/>
        <sz val="10"/>
        <rFont val="Arial"/>
        <family val="2"/>
      </rPr>
      <t>*1</t>
    </r>
  </si>
  <si>
    <r>
      <t>Leistungsdichte W</t>
    </r>
    <r>
      <rPr>
        <vertAlign val="subscript"/>
        <sz val="10"/>
        <rFont val="Arial"/>
        <family val="2"/>
      </rPr>
      <t>R</t>
    </r>
  </si>
  <si>
    <t>Gesamtstromverbrauch</t>
  </si>
  <si>
    <t>Zielwert</t>
  </si>
  <si>
    <t>Abasser und belebter</t>
  </si>
  <si>
    <t>Schlamm P = 1,0</t>
  </si>
  <si>
    <t>Faulschlamm P = 1,02</t>
  </si>
  <si>
    <t>Dichte des</t>
  </si>
  <si>
    <t>Fördermediums</t>
  </si>
  <si>
    <t>Wikrungsgrad</t>
  </si>
  <si>
    <t>Kläranlage:</t>
  </si>
  <si>
    <t>Aktueller Wert</t>
  </si>
  <si>
    <t>Toleranz</t>
  </si>
  <si>
    <t>Pumpwerke
Gesamtwirkungsgrad</t>
  </si>
  <si>
    <t>Pumpwerke
spez. Stromverbrauch</t>
  </si>
  <si>
    <t>Bewertung</t>
  </si>
  <si>
    <t>Musterstadt</t>
  </si>
  <si>
    <t>Ausbaugröße</t>
  </si>
  <si>
    <t>Belebungsanlage mit aerober Schlammstabilisierung</t>
  </si>
  <si>
    <t>Einheit</t>
  </si>
  <si>
    <t>Spez. Stromverbrauch</t>
  </si>
  <si>
    <t>Energieeffizienz</t>
  </si>
  <si>
    <t>Aufgestellt:</t>
  </si>
  <si>
    <t xml:space="preserve">Belüftung und Umwälzung </t>
  </si>
  <si>
    <t>Mechanische Stufe</t>
  </si>
  <si>
    <t>Schlammbehandlung</t>
  </si>
  <si>
    <t>Schlammrückführung + Nachklärung</t>
  </si>
  <si>
    <t>Sonstiges</t>
  </si>
  <si>
    <r>
      <t>kg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/d</t>
    </r>
  </si>
  <si>
    <r>
      <t>Zielwerte für den spez. Stromverbrauch</t>
    </r>
    <r>
      <rPr>
        <b/>
        <vertAlign val="superscript"/>
        <sz val="10"/>
        <rFont val="Arial"/>
        <family val="2"/>
      </rPr>
      <t>*2</t>
    </r>
  </si>
  <si>
    <t>*2 Zielwerte sind Verbrauchswerte, die bei etwa 10% der Anlagen unterschritten werden.</t>
  </si>
  <si>
    <t>oder</t>
  </si>
  <si>
    <t>CSB</t>
  </si>
  <si>
    <t>kg CSB/d</t>
  </si>
  <si>
    <r>
      <t>mittlere CSB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- 
Tagsfracht im Rohabwasser</t>
    </r>
  </si>
  <si>
    <r>
      <t xml:space="preserve">   </t>
    </r>
    <r>
      <rPr>
        <sz val="9"/>
        <color indexed="8"/>
        <rFont val="Arial"/>
        <family val="2"/>
      </rPr>
      <t xml:space="preserve">            P*Q*H</t>
    </r>
  </si>
  <si>
    <t xml:space="preserve">ηges = </t>
  </si>
  <si>
    <t>3,67 * PW</t>
  </si>
  <si>
    <t xml:space="preserve">spez. SVp = </t>
  </si>
  <si>
    <t>Höhendifferenz zwischen Unter- und Ober-</t>
  </si>
  <si>
    <t xml:space="preserve">wasserspiegel im m (Oberwasserspiegel = </t>
  </si>
  <si>
    <t xml:space="preserve">Überfallhöhe am oberen Ende der Schnecke, </t>
  </si>
  <si>
    <t>nicht Wasserspiegel im Gerinne</t>
  </si>
  <si>
    <t xml:space="preserve">Hman = manometrische Förderhöhe in m, </t>
  </si>
  <si>
    <t xml:space="preserve">abzulesen am Manometer auf der </t>
  </si>
  <si>
    <t>Pumpendruckseite.</t>
  </si>
  <si>
    <t>Hv = Reibungsverluste in Leitung, Armaturen,</t>
  </si>
  <si>
    <t>etc.</t>
  </si>
  <si>
    <t>SV = Pw * h * 365</t>
  </si>
  <si>
    <t>W = U*I* √3*cosφ*tB</t>
  </si>
  <si>
    <t>spez SV = SV / EW</t>
  </si>
  <si>
    <t>spez. SV = SV / EW</t>
  </si>
  <si>
    <r>
      <t>P</t>
    </r>
    <r>
      <rPr>
        <vertAlign val="subscript"/>
        <sz val="10"/>
        <rFont val="Arial"/>
        <family val="2"/>
      </rPr>
      <t>W</t>
    </r>
  </si>
  <si>
    <r>
      <t>W</t>
    </r>
    <r>
      <rPr>
        <vertAlign val="subscript"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= 1000 * P</t>
    </r>
    <r>
      <rPr>
        <vertAlign val="subscript"/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/ V</t>
    </r>
  </si>
  <si>
    <r>
      <t>t</t>
    </r>
    <r>
      <rPr>
        <vertAlign val="subscript"/>
        <sz val="10"/>
        <rFont val="Arial"/>
        <family val="2"/>
      </rPr>
      <t>B</t>
    </r>
  </si>
  <si>
    <r>
      <t xml:space="preserve">   </t>
    </r>
    <r>
      <rPr>
        <sz val="9"/>
        <color indexed="8"/>
        <rFont val="Arial"/>
        <family val="2"/>
      </rPr>
      <t xml:space="preserve">                      1000 * SVp</t>
    </r>
  </si>
  <si>
    <r>
      <t xml:space="preserve">                               Q * H</t>
    </r>
    <r>
      <rPr>
        <sz val="10"/>
        <color indexed="8"/>
        <rFont val="Arial"/>
        <family val="2"/>
      </rPr>
      <t xml:space="preserve"> </t>
    </r>
  </si>
  <si>
    <t>Wh/(m³*m)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</si>
</sst>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vertAlign val="subscript"/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80"/>
      <color indexed="23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 quotePrefix="1">
      <alignment horizontal="center"/>
    </xf>
    <xf numFmtId="0" fontId="1" fillId="35" borderId="14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164" fontId="1" fillId="36" borderId="11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 wrapText="1"/>
    </xf>
    <xf numFmtId="3" fontId="0" fillId="33" borderId="2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left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horizontal="left"/>
    </xf>
    <xf numFmtId="0" fontId="0" fillId="34" borderId="30" xfId="0" applyFill="1" applyBorder="1" applyAlignment="1">
      <alignment horizontal="center"/>
    </xf>
    <xf numFmtId="0" fontId="0" fillId="34" borderId="30" xfId="0" applyFill="1" applyBorder="1" applyAlignment="1" quotePrefix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 horizontal="left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4" xfId="0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left"/>
    </xf>
    <xf numFmtId="0" fontId="0" fillId="34" borderId="38" xfId="0" applyFill="1" applyBorder="1" applyAlignment="1">
      <alignment horizontal="center" wrapText="1"/>
    </xf>
    <xf numFmtId="0" fontId="0" fillId="34" borderId="39" xfId="0" applyFill="1" applyBorder="1" applyAlignment="1">
      <alignment horizontal="center"/>
    </xf>
    <xf numFmtId="0" fontId="0" fillId="0" borderId="15" xfId="0" applyBorder="1" applyAlignment="1" quotePrefix="1">
      <alignment horizontal="center" vertical="center"/>
    </xf>
    <xf numFmtId="0" fontId="1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1" fontId="1" fillId="36" borderId="11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right" vertical="center"/>
    </xf>
    <xf numFmtId="0" fontId="0" fillId="36" borderId="15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 vertical="center"/>
    </xf>
    <xf numFmtId="3" fontId="0" fillId="36" borderId="23" xfId="0" applyNumberForma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 vertical="center"/>
    </xf>
    <xf numFmtId="164" fontId="1" fillId="36" borderId="11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6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 wrapText="1"/>
    </xf>
    <xf numFmtId="164" fontId="1" fillId="35" borderId="13" xfId="0" applyNumberFormat="1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 quotePrefix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35" borderId="26" xfId="0" applyFont="1" applyFill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45" xfId="0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35" borderId="29" xfId="0" applyFont="1" applyFill="1" applyBorder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3" fontId="1" fillId="36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horizontal="left" readingOrder="1"/>
    </xf>
    <xf numFmtId="0" fontId="56" fillId="0" borderId="10" xfId="0" applyFont="1" applyBorder="1" applyAlignment="1">
      <alignment horizontal="left" readingOrder="1"/>
    </xf>
    <xf numFmtId="0" fontId="57" fillId="0" borderId="11" xfId="0" applyFont="1" applyBorder="1" applyAlignment="1">
      <alignment horizontal="left" readingOrder="1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left" readingOrder="1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left" readingOrder="1"/>
    </xf>
    <xf numFmtId="0" fontId="56" fillId="0" borderId="19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 vertical="center"/>
    </xf>
    <xf numFmtId="164" fontId="1" fillId="33" borderId="20" xfId="0" applyNumberFormat="1" applyFont="1" applyFill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/>
    </xf>
    <xf numFmtId="164" fontId="1" fillId="33" borderId="22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Typische Aufteilung Stromverbrauch auf Verfahrensstufen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36"/>
          <c:w val="0.417"/>
          <c:h val="0.2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Schlamm-behand-
lung; 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Schlammrück-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führung + Nachklärung; 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Übersicht!$G$11:$G$15</c:f>
              <c:strCache/>
            </c:strRef>
          </c:cat>
          <c:val>
            <c:numRef>
              <c:f>Übersicht!$J$11:$J$15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90800" y="25527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 = SV / EW</a:t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923925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25527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P*Q*H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3,67 * PW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95675" y="2552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Höhendifferenz zwischen Unter- und Oberwasser-spiegel im m (Oberwasserspiegel = Überfallhöhe am oberen Ende der Schnecke, nicht Wasserspiegel im Gerinne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505200" y="2552700"/>
          <a:ext cx="219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Hman = manometrische Förderhöhe in m, abzulesen am Manometer auf der Pumpendruck-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 = Reibungsverluste in Leitung, Armaturen, etc.</a:t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923925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25527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1000 * SVp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SVp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Q *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123825</xdr:rowOff>
    </xdr:from>
    <xdr:to>
      <xdr:col>10</xdr:col>
      <xdr:colOff>428625</xdr:colOff>
      <xdr:row>9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72250" y="123825"/>
          <a:ext cx="3362325" cy="235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Entweder BSB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oder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CSB eingeben!</a:t>
          </a:r>
        </a:p>
      </xdr:txBody>
    </xdr:sp>
    <xdr:clientData fPrintsWithSheet="0"/>
  </xdr:twoCellAnchor>
  <xdr:twoCellAnchor>
    <xdr:from>
      <xdr:col>5</xdr:col>
      <xdr:colOff>57150</xdr:colOff>
      <xdr:row>8</xdr:row>
      <xdr:rowOff>285750</xdr:rowOff>
    </xdr:from>
    <xdr:to>
      <xdr:col>12</xdr:col>
      <xdr:colOff>657225</xdr:colOff>
      <xdr:row>24</xdr:row>
      <xdr:rowOff>76200</xdr:rowOff>
    </xdr:to>
    <xdr:graphicFrame>
      <xdr:nvGraphicFramePr>
        <xdr:cNvPr id="7" name="Chart 9"/>
        <xdr:cNvGraphicFramePr/>
      </xdr:nvGraphicFramePr>
      <xdr:xfrm>
        <a:off x="5753100" y="2333625"/>
        <a:ext cx="5934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  <xdr:twoCellAnchor>
    <xdr:from>
      <xdr:col>6</xdr:col>
      <xdr:colOff>152400</xdr:colOff>
      <xdr:row>5</xdr:row>
      <xdr:rowOff>123825</xdr:rowOff>
    </xdr:from>
    <xdr:to>
      <xdr:col>10</xdr:col>
      <xdr:colOff>161925</xdr:colOff>
      <xdr:row>6</xdr:row>
      <xdr:rowOff>228600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610350" y="1504950"/>
          <a:ext cx="3057525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grüne Felder = Eingabefelder</a:t>
          </a:r>
        </a:p>
      </xdr:txBody>
    </xdr:sp>
    <xdr:clientData fPrintsWithSheet="0"/>
  </xdr:twoCellAnchor>
  <xdr:twoCellAnchor>
    <xdr:from>
      <xdr:col>6</xdr:col>
      <xdr:colOff>152400</xdr:colOff>
      <xdr:row>7</xdr:row>
      <xdr:rowOff>95250</xdr:rowOff>
    </xdr:from>
    <xdr:to>
      <xdr:col>10</xdr:col>
      <xdr:colOff>171450</xdr:colOff>
      <xdr:row>8</xdr:row>
      <xdr:rowOff>200025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6610350" y="1981200"/>
          <a:ext cx="3067050" cy="2667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blaue Felder = Berechnungsergebnisse</a:t>
          </a:r>
        </a:p>
      </xdr:txBody>
    </xdr:sp>
    <xdr:clientData fPrintsWithSheet="0"/>
  </xdr:twoCellAnchor>
  <xdr:twoCellAnchor>
    <xdr:from>
      <xdr:col>5</xdr:col>
      <xdr:colOff>219075</xdr:colOff>
      <xdr:row>0</xdr:row>
      <xdr:rowOff>200025</xdr:rowOff>
    </xdr:from>
    <xdr:to>
      <xdr:col>5</xdr:col>
      <xdr:colOff>742950</xdr:colOff>
      <xdr:row>6</xdr:row>
      <xdr:rowOff>9525</xdr:rowOff>
    </xdr:to>
    <xdr:sp>
      <xdr:nvSpPr>
        <xdr:cNvPr id="10" name="Textfeld 10"/>
        <xdr:cNvSpPr txBox="1">
          <a:spLocks noChangeArrowheads="1"/>
        </xdr:cNvSpPr>
      </xdr:nvSpPr>
      <xdr:spPr>
        <a:xfrm>
          <a:off x="5915025" y="200025"/>
          <a:ext cx="5238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}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0</xdr:rowOff>
    </xdr:from>
    <xdr:to>
      <xdr:col>1</xdr:col>
      <xdr:colOff>1276350</xdr:colOff>
      <xdr:row>22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47800" y="54292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P*Q*H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3,67 * PW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5</xdr:col>
      <xdr:colOff>561975</xdr:colOff>
      <xdr:row>22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0" y="5429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Höhendifferenz zwischen Unter- und Oberwasser-spiegel im m (Oberwasserspiegel = Überfallhöhe am oberen Ende der Schnecke, nicht Wasserspiegel im Gerinne</a:t>
          </a:r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5</xdr:col>
      <xdr:colOff>561975</xdr:colOff>
      <xdr:row>22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771775" y="5429250"/>
          <a:ext cx="261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Hman = manometrische Förderhöhe in m, abzulesen am Manometer auf der Pumpendruck-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 = Reibungsverluste in Leitung, Armaturen, etc.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1276350</xdr:colOff>
      <xdr:row>22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447800" y="54292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1000 * SVp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SVp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Q *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0</xdr:rowOff>
    </xdr:from>
    <xdr:to>
      <xdr:col>1</xdr:col>
      <xdr:colOff>1276350</xdr:colOff>
      <xdr:row>20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41148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P*Q*H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3,67 * PW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561975</xdr:colOff>
      <xdr:row>20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67000" y="411480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Höhendifferenz zwischen Unter- und Oberwasser-spiegel im m (Oberwasserspiegel = Überfallhöhe am oberen Ende der Schnecke, nicht Wasserspiegel im Gerinne</a:t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5</xdr:col>
      <xdr:colOff>561975</xdr:colOff>
      <xdr:row>20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76525" y="4114800"/>
          <a:ext cx="261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Hman = manometrische Förderhöhe in m, abzulesen am Manometer auf der Pumpendruck-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 = Reibungsverluste in Leitung, Armaturen, etc.</a:t>
          </a:r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1</xdr:col>
      <xdr:colOff>1276350</xdr:colOff>
      <xdr:row>20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52550" y="41148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1000 * SVp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SVp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Q *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0</xdr:rowOff>
    </xdr:from>
    <xdr:to>
      <xdr:col>1</xdr:col>
      <xdr:colOff>1276350</xdr:colOff>
      <xdr:row>20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44577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P*Q*H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3,67 * PW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676275</xdr:colOff>
      <xdr:row>20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445770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Höhendifferenz zwischen Unter- und Oberwasser-spiegel im m (Oberwasserspiegel = Überfallhöhe am oberen Ende der Schnecke, nicht Wasserspiegel im Gerinne</a:t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5</xdr:col>
      <xdr:colOff>685800</xdr:colOff>
      <xdr:row>20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676525" y="445770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Hman = manometrische Förderhöhe in m, abzulesen am Manometer auf der Pumpendruck-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 = Reibungsverluste in Leitung, Armaturen, etc.</a:t>
          </a:r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1</xdr:col>
      <xdr:colOff>1276350</xdr:colOff>
      <xdr:row>20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352550" y="44577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1000 * SVp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SVp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Q *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1276350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WR = 1000 * PW / V</a:t>
          </a:r>
        </a:p>
      </xdr:txBody>
    </xdr:sp>
    <xdr:clientData/>
  </xdr:twoCellAnchor>
  <xdr:twoCellAnchor>
    <xdr:from>
      <xdr:col>1</xdr:col>
      <xdr:colOff>390525</xdr:colOff>
      <xdr:row>7</xdr:row>
      <xdr:rowOff>85725</xdr:rowOff>
    </xdr:from>
    <xdr:to>
      <xdr:col>1</xdr:col>
      <xdr:colOff>1009650</xdr:colOff>
      <xdr:row>7</xdr:row>
      <xdr:rowOff>85725</xdr:rowOff>
    </xdr:to>
    <xdr:sp>
      <xdr:nvSpPr>
        <xdr:cNvPr id="2" name="Line 3"/>
        <xdr:cNvSpPr>
          <a:spLocks/>
        </xdr:cNvSpPr>
      </xdr:nvSpPr>
      <xdr:spPr>
        <a:xfrm>
          <a:off x="1704975" y="1219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76200</xdr:rowOff>
    </xdr:from>
    <xdr:to>
      <xdr:col>8</xdr:col>
      <xdr:colOff>1228725</xdr:colOff>
      <xdr:row>7</xdr:row>
      <xdr:rowOff>76200</xdr:rowOff>
    </xdr:to>
    <xdr:sp>
      <xdr:nvSpPr>
        <xdr:cNvPr id="3" name="Line 9"/>
        <xdr:cNvSpPr>
          <a:spLocks/>
        </xdr:cNvSpPr>
      </xdr:nvSpPr>
      <xdr:spPr>
        <a:xfrm>
          <a:off x="7762875" y="1209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95250</xdr:rowOff>
    </xdr:from>
    <xdr:to>
      <xdr:col>6</xdr:col>
      <xdr:colOff>9525</xdr:colOff>
      <xdr:row>55</xdr:row>
      <xdr:rowOff>9525</xdr:rowOff>
    </xdr:to>
    <xdr:sp>
      <xdr:nvSpPr>
        <xdr:cNvPr id="4" name="Textfeld 8"/>
        <xdr:cNvSpPr txBox="1">
          <a:spLocks noChangeArrowheads="1"/>
        </xdr:cNvSpPr>
      </xdr:nvSpPr>
      <xdr:spPr>
        <a:xfrm>
          <a:off x="38100" y="10001250"/>
          <a:ext cx="55054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Beispiel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Wirkungsgradberechnung Rücklaufschlammpumpe (Kreiselpumpe):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Durchflussmessanzeige: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 = 42 l/s (=151 m³/h),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Dichte Rücklaufschlamm: P = 1,0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Manometeranzeige: Hman = 0,76 bar (=7,6 mWS),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Leistungsaufnahme des Pumpenmotors: P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7,9 kW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Wirkungsgrad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 = (1,0 * 151 * 7,6) / (3,67 * 7,9) = 44,0 %</a:t>
          </a:r>
        </a:p>
      </xdr:txBody>
    </xdr:sp>
    <xdr:clientData fPrintsWithSheet="0"/>
  </xdr:twoCellAnchor>
  <xdr:twoCellAnchor>
    <xdr:from>
      <xdr:col>7</xdr:col>
      <xdr:colOff>19050</xdr:colOff>
      <xdr:row>43</xdr:row>
      <xdr:rowOff>95250</xdr:rowOff>
    </xdr:from>
    <xdr:to>
      <xdr:col>13</xdr:col>
      <xdr:colOff>0</xdr:colOff>
      <xdr:row>55</xdr:row>
      <xdr:rowOff>9525</xdr:rowOff>
    </xdr:to>
    <xdr:sp>
      <xdr:nvSpPr>
        <xdr:cNvPr id="5" name="Textfeld 9"/>
        <xdr:cNvSpPr txBox="1">
          <a:spLocks noChangeArrowheads="1"/>
        </xdr:cNvSpPr>
      </xdr:nvSpPr>
      <xdr:spPr>
        <a:xfrm>
          <a:off x="5772150" y="10001250"/>
          <a:ext cx="55245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Beispiel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Bestimmung des spezifischen Stromverbrauchs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einer Trockenwetterschnecke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Stromverbrauch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48 Stunden: 109,7 kWh,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geförderte Abwassermenge: 2.960 m³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mittlere Förderhöhe: 5,3 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spez. SVP = (1000 * 109,7) / (2.960 * 5,3) = 7,0 W/(m³*m)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Wirkungsgrad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 = 270 / 7,0 = 38,6 %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0</xdr:rowOff>
    </xdr:from>
    <xdr:to>
      <xdr:col>1</xdr:col>
      <xdr:colOff>1276350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26670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P*Q*H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3,67 * PW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5</xdr:col>
      <xdr:colOff>676275</xdr:colOff>
      <xdr:row>11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67000" y="266700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Höhendifferenz zwischen Unter- und Oberwasser-spiegel im m (Oberwasserspiegel = Überfallhöhe am oberen Ende der Schnecke, nicht Wasserspiegel im Gerinne</a:t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5</xdr:col>
      <xdr:colOff>685800</xdr:colOff>
      <xdr:row>11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76525" y="266700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Hman = manometrische Förderhöhe in m, abzulesen am Manometer auf der Pumpendruck-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 = Reibungsverluste in Leitung, Armaturen, etc.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1</xdr:col>
      <xdr:colOff>1276350</xdr:colOff>
      <xdr:row>11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52550" y="26670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1000 * SVp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SVp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Q *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1</xdr:col>
      <xdr:colOff>1276350</xdr:colOff>
      <xdr:row>11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352550" y="26670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= U*I* √3*cos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φ*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1276350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255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 = Pw * h * 365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1276350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5255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P*Q*H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3,67 * PW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67000" y="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Höhendifferenz zwischen Unter- und Oberwasser-spiegel im m (Oberwasserspiegel = Überfallhöhe am oberen Ende der Schnecke, nicht Wasserspiegel im Gerinne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76525" y="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Hman = manometrische Förderhöhe in m, abzulesen am Manometer auf der Pumpendruck-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 = Reibungsverluste in Leitung, Armaturen, etc.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1276350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5255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1000 * SVp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spez. SVp =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Q *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GridLines="0" tabSelected="1" zoomScale="90" zoomScaleNormal="90" zoomScalePageLayoutView="0" workbookViewId="0" topLeftCell="A1">
      <selection activeCell="B17" sqref="B17"/>
    </sheetView>
  </sheetViews>
  <sheetFormatPr defaultColWidth="11.421875" defaultRowHeight="12.75"/>
  <cols>
    <col min="1" max="1" width="26.28125" style="0" customWidth="1"/>
    <col min="2" max="2" width="12.140625" style="0" customWidth="1"/>
    <col min="3" max="4" width="13.8515625" style="1" customWidth="1"/>
    <col min="5" max="5" width="19.28125" style="1" customWidth="1"/>
  </cols>
  <sheetData>
    <row r="1" spans="1:5" s="3" customFormat="1" ht="26.25" customHeight="1">
      <c r="A1" s="103" t="s">
        <v>139</v>
      </c>
      <c r="B1" s="139" t="s">
        <v>145</v>
      </c>
      <c r="C1" s="139"/>
      <c r="D1" s="139"/>
      <c r="E1" s="139"/>
    </row>
    <row r="2" ht="13.5" thickBot="1">
      <c r="F2" s="3"/>
    </row>
    <row r="3" spans="1:6" ht="27.75" customHeight="1" thickBot="1">
      <c r="A3" s="125" t="s">
        <v>113</v>
      </c>
      <c r="B3" s="126" t="s">
        <v>112</v>
      </c>
      <c r="C3" s="49">
        <v>183</v>
      </c>
      <c r="D3" s="127" t="s">
        <v>157</v>
      </c>
      <c r="E3" s="128" t="s">
        <v>111</v>
      </c>
      <c r="F3" s="3"/>
    </row>
    <row r="4" spans="1:6" ht="13.5" thickBot="1">
      <c r="A4" s="129"/>
      <c r="B4" s="9"/>
      <c r="C4" s="130" t="s">
        <v>160</v>
      </c>
      <c r="D4" s="10"/>
      <c r="E4" s="131"/>
      <c r="F4" s="3"/>
    </row>
    <row r="5" spans="1:6" ht="27.75" customHeight="1" thickBot="1">
      <c r="A5" s="132" t="s">
        <v>163</v>
      </c>
      <c r="B5" s="133" t="s">
        <v>161</v>
      </c>
      <c r="C5" s="49"/>
      <c r="D5" s="134" t="s">
        <v>162</v>
      </c>
      <c r="E5" s="135" t="s">
        <v>111</v>
      </c>
      <c r="F5" s="3"/>
    </row>
    <row r="6" ht="12.75">
      <c r="F6" s="3"/>
    </row>
    <row r="7" spans="1:5" ht="27" customHeight="1">
      <c r="A7" s="103" t="s">
        <v>146</v>
      </c>
      <c r="B7" s="118" t="s">
        <v>83</v>
      </c>
      <c r="C7" s="136">
        <f>C3/0.06+C5/0.12</f>
        <v>3050</v>
      </c>
      <c r="D7" s="137"/>
      <c r="E7" s="17"/>
    </row>
    <row r="9" spans="1:5" ht="27" customHeight="1">
      <c r="A9" s="103" t="s">
        <v>114</v>
      </c>
      <c r="B9" s="140" t="s">
        <v>147</v>
      </c>
      <c r="C9" s="141"/>
      <c r="D9" s="141"/>
      <c r="E9" s="142"/>
    </row>
    <row r="10" ht="12.75">
      <c r="C10" s="106"/>
    </row>
    <row r="11" spans="1:10" ht="35.25" customHeight="1">
      <c r="A11" s="103" t="s">
        <v>150</v>
      </c>
      <c r="B11" s="111" t="s">
        <v>148</v>
      </c>
      <c r="C11" s="112" t="s">
        <v>140</v>
      </c>
      <c r="D11" s="112" t="s">
        <v>132</v>
      </c>
      <c r="E11" s="113" t="s">
        <v>144</v>
      </c>
      <c r="G11" s="119" t="s">
        <v>152</v>
      </c>
      <c r="H11" s="120"/>
      <c r="I11" s="120"/>
      <c r="J11" s="121">
        <v>0.6</v>
      </c>
    </row>
    <row r="12" spans="1:10" ht="35.25" customHeight="1">
      <c r="A12" s="108" t="s">
        <v>149</v>
      </c>
      <c r="B12" s="107" t="s">
        <v>84</v>
      </c>
      <c r="C12" s="114">
        <f>Gesamtstromverbrauch!C6</f>
        <v>41.24590163934426</v>
      </c>
      <c r="D12" s="114">
        <f>Gesamtstromverbrauch!E6</f>
        <v>28</v>
      </c>
      <c r="E12" s="109" t="str">
        <f>IF(C12&lt;D12,"OK","Optimierungsbedarf")</f>
        <v>Optimierungsbedarf</v>
      </c>
      <c r="G12" s="119" t="s">
        <v>153</v>
      </c>
      <c r="H12" s="120"/>
      <c r="I12" s="120"/>
      <c r="J12" s="121">
        <v>0.05</v>
      </c>
    </row>
    <row r="13" spans="1:256" ht="35.25" customHeight="1">
      <c r="A13" s="108" t="s">
        <v>77</v>
      </c>
      <c r="B13" s="107" t="s">
        <v>84</v>
      </c>
      <c r="C13" s="114">
        <f>Belüftung!C6</f>
        <v>21.311475409836067</v>
      </c>
      <c r="D13" s="115">
        <f>Belüftung!E6</f>
        <v>17</v>
      </c>
      <c r="E13" s="109" t="str">
        <f>IF(C13&lt;D13,"OK","Optimierungsbedarf")</f>
        <v>Optimierungsbedarf</v>
      </c>
      <c r="F13" s="3"/>
      <c r="G13" s="122" t="s">
        <v>154</v>
      </c>
      <c r="H13" s="123"/>
      <c r="I13" s="120"/>
      <c r="J13" s="124">
        <v>0.15</v>
      </c>
      <c r="K13" s="2"/>
      <c r="L13" s="2"/>
      <c r="M13" s="2"/>
      <c r="N13" s="3"/>
      <c r="O13" s="2"/>
      <c r="P13" s="2"/>
      <c r="Q13" s="2"/>
      <c r="R13" s="3"/>
      <c r="S13" s="2"/>
      <c r="T13" s="2"/>
      <c r="U13" s="2"/>
      <c r="V13" s="3"/>
      <c r="W13" s="2"/>
      <c r="X13" s="2"/>
      <c r="Y13" s="2"/>
      <c r="Z13" s="3"/>
      <c r="AA13" s="2"/>
      <c r="AB13" s="2"/>
      <c r="AC13" s="2"/>
      <c r="AD13" s="3"/>
      <c r="AE13" s="2"/>
      <c r="AF13" s="2"/>
      <c r="AG13" s="2"/>
      <c r="AH13" s="3"/>
      <c r="AI13" s="2"/>
      <c r="AJ13" s="2"/>
      <c r="AK13" s="2"/>
      <c r="AL13" s="3"/>
      <c r="AM13" s="2"/>
      <c r="AN13" s="2"/>
      <c r="AO13" s="2"/>
      <c r="AP13" s="3"/>
      <c r="AQ13" s="2"/>
      <c r="AR13" s="2"/>
      <c r="AS13" s="2"/>
      <c r="AT13" s="3"/>
      <c r="AU13" s="2"/>
      <c r="AV13" s="2"/>
      <c r="AW13" s="2"/>
      <c r="AX13" s="3"/>
      <c r="AY13" s="2"/>
      <c r="AZ13" s="2"/>
      <c r="BA13" s="2"/>
      <c r="BB13" s="3"/>
      <c r="BC13" s="2"/>
      <c r="BD13" s="2"/>
      <c r="BE13" s="2"/>
      <c r="BF13" s="3"/>
      <c r="BG13" s="2"/>
      <c r="BH13" s="2"/>
      <c r="BI13" s="2"/>
      <c r="BJ13" s="3"/>
      <c r="BK13" s="2"/>
      <c r="BL13" s="2"/>
      <c r="BM13" s="2"/>
      <c r="BN13" s="3"/>
      <c r="BO13" s="2"/>
      <c r="BP13" s="2"/>
      <c r="BQ13" s="2"/>
      <c r="BR13" s="3"/>
      <c r="BS13" s="2"/>
      <c r="BT13" s="2"/>
      <c r="BU13" s="2"/>
      <c r="BV13" s="3"/>
      <c r="BW13" s="2"/>
      <c r="BX13" s="2"/>
      <c r="BY13" s="2"/>
      <c r="BZ13" s="3"/>
      <c r="CA13" s="2"/>
      <c r="CB13" s="2"/>
      <c r="CC13" s="2"/>
      <c r="CD13" s="3"/>
      <c r="CE13" s="2"/>
      <c r="CF13" s="2"/>
      <c r="CG13" s="2"/>
      <c r="CH13" s="3"/>
      <c r="CI13" s="2"/>
      <c r="CJ13" s="2"/>
      <c r="CK13" s="2"/>
      <c r="CL13" s="3"/>
      <c r="CM13" s="2"/>
      <c r="CN13" s="2"/>
      <c r="CO13" s="2"/>
      <c r="CP13" s="3"/>
      <c r="CQ13" s="2"/>
      <c r="CR13" s="2"/>
      <c r="CS13" s="2"/>
      <c r="CT13" s="3"/>
      <c r="CU13" s="2"/>
      <c r="CV13" s="2"/>
      <c r="CW13" s="2"/>
      <c r="CX13" s="3"/>
      <c r="CY13" s="2"/>
      <c r="CZ13" s="2"/>
      <c r="DA13" s="2"/>
      <c r="DB13" s="3"/>
      <c r="DC13" s="2"/>
      <c r="DD13" s="2"/>
      <c r="DE13" s="2"/>
      <c r="DF13" s="3"/>
      <c r="DG13" s="2"/>
      <c r="DH13" s="2"/>
      <c r="DI13" s="2"/>
      <c r="DJ13" s="3"/>
      <c r="DK13" s="2"/>
      <c r="DL13" s="2"/>
      <c r="DM13" s="2"/>
      <c r="DN13" s="3"/>
      <c r="DO13" s="2"/>
      <c r="DP13" s="2"/>
      <c r="DQ13" s="2"/>
      <c r="DR13" s="3"/>
      <c r="DS13" s="2"/>
      <c r="DT13" s="2"/>
      <c r="DU13" s="2"/>
      <c r="DV13" s="3"/>
      <c r="DW13" s="2"/>
      <c r="DX13" s="2"/>
      <c r="DY13" s="2"/>
      <c r="DZ13" s="3"/>
      <c r="EA13" s="2"/>
      <c r="EB13" s="2"/>
      <c r="EC13" s="2"/>
      <c r="ED13" s="3"/>
      <c r="EE13" s="2"/>
      <c r="EF13" s="2"/>
      <c r="EG13" s="2"/>
      <c r="EH13" s="3"/>
      <c r="EI13" s="2"/>
      <c r="EJ13" s="2"/>
      <c r="EK13" s="2"/>
      <c r="EL13" s="3"/>
      <c r="EM13" s="2"/>
      <c r="EN13" s="2"/>
      <c r="EO13" s="2"/>
      <c r="EP13" s="3"/>
      <c r="EQ13" s="2"/>
      <c r="ER13" s="2"/>
      <c r="ES13" s="2"/>
      <c r="ET13" s="3"/>
      <c r="EU13" s="2"/>
      <c r="EV13" s="2"/>
      <c r="EW13" s="2"/>
      <c r="EX13" s="3"/>
      <c r="EY13" s="2"/>
      <c r="EZ13" s="2"/>
      <c r="FA13" s="2"/>
      <c r="FB13" s="3"/>
      <c r="FC13" s="2"/>
      <c r="FD13" s="2"/>
      <c r="FE13" s="2"/>
      <c r="FF13" s="3"/>
      <c r="FG13" s="2"/>
      <c r="FH13" s="2"/>
      <c r="FI13" s="2"/>
      <c r="FJ13" s="3"/>
      <c r="FK13" s="2"/>
      <c r="FL13" s="2"/>
      <c r="FM13" s="2"/>
      <c r="FN13" s="3"/>
      <c r="FO13" s="2"/>
      <c r="FP13" s="2"/>
      <c r="FQ13" s="2"/>
      <c r="FR13" s="3"/>
      <c r="FS13" s="2"/>
      <c r="FT13" s="2"/>
      <c r="FU13" s="2"/>
      <c r="FV13" s="3"/>
      <c r="FW13" s="2"/>
      <c r="FX13" s="2"/>
      <c r="FY13" s="2"/>
      <c r="FZ13" s="3"/>
      <c r="GA13" s="2"/>
      <c r="GB13" s="2"/>
      <c r="GC13" s="2"/>
      <c r="GD13" s="3"/>
      <c r="GE13" s="2"/>
      <c r="GF13" s="2"/>
      <c r="GG13" s="2"/>
      <c r="GH13" s="3"/>
      <c r="GI13" s="2"/>
      <c r="GJ13" s="2"/>
      <c r="GK13" s="2"/>
      <c r="GL13" s="3"/>
      <c r="GM13" s="2"/>
      <c r="GN13" s="2"/>
      <c r="GO13" s="2"/>
      <c r="GP13" s="3"/>
      <c r="GQ13" s="2"/>
      <c r="GR13" s="2"/>
      <c r="GS13" s="2"/>
      <c r="GT13" s="3"/>
      <c r="GU13" s="2"/>
      <c r="GV13" s="2"/>
      <c r="GW13" s="2"/>
      <c r="GX13" s="3"/>
      <c r="GY13" s="2"/>
      <c r="GZ13" s="2"/>
      <c r="HA13" s="2"/>
      <c r="HB13" s="3"/>
      <c r="HC13" s="2"/>
      <c r="HD13" s="2"/>
      <c r="HE13" s="2"/>
      <c r="HF13" s="3"/>
      <c r="HG13" s="2"/>
      <c r="HH13" s="2"/>
      <c r="HI13" s="2"/>
      <c r="HJ13" s="3"/>
      <c r="HK13" s="2"/>
      <c r="HL13" s="2"/>
      <c r="HM13" s="2"/>
      <c r="HN13" s="3"/>
      <c r="HO13" s="2"/>
      <c r="HP13" s="2"/>
      <c r="HQ13" s="2"/>
      <c r="HR13" s="3"/>
      <c r="HS13" s="2"/>
      <c r="HT13" s="2"/>
      <c r="HU13" s="2"/>
      <c r="HV13" s="3"/>
      <c r="HW13" s="2"/>
      <c r="HX13" s="2"/>
      <c r="HY13" s="2"/>
      <c r="HZ13" s="3"/>
      <c r="IA13" s="2"/>
      <c r="IB13" s="2"/>
      <c r="IC13" s="2"/>
      <c r="ID13" s="3"/>
      <c r="IE13" s="2"/>
      <c r="IF13" s="2"/>
      <c r="IG13" s="2"/>
      <c r="IH13" s="3"/>
      <c r="II13" s="2"/>
      <c r="IJ13" s="2"/>
      <c r="IK13" s="2"/>
      <c r="IL13" s="3"/>
      <c r="IM13" s="2"/>
      <c r="IN13" s="2"/>
      <c r="IO13" s="2"/>
      <c r="IP13" s="3"/>
      <c r="IQ13" s="2"/>
      <c r="IR13" s="2"/>
      <c r="IS13" s="2"/>
      <c r="IT13" s="3"/>
      <c r="IU13" s="2"/>
      <c r="IV13" s="2"/>
    </row>
    <row r="14" spans="1:256" ht="35.25" customHeight="1">
      <c r="A14" s="108" t="s">
        <v>0</v>
      </c>
      <c r="B14" s="107" t="s">
        <v>7</v>
      </c>
      <c r="C14" s="116">
        <f>Rührwerke!C6</f>
        <v>3.6</v>
      </c>
      <c r="D14" s="115">
        <f>Rührwerke!E6</f>
        <v>2.5</v>
      </c>
      <c r="E14" s="109" t="str">
        <f>IF(C14&lt;D14,"OK","Optimierungsbedarf")</f>
        <v>Optimierungsbedarf</v>
      </c>
      <c r="F14" s="3"/>
      <c r="G14" s="122" t="s">
        <v>155</v>
      </c>
      <c r="H14" s="123"/>
      <c r="I14" s="120"/>
      <c r="J14" s="124">
        <v>0.15</v>
      </c>
      <c r="K14" s="2"/>
      <c r="L14" s="2"/>
      <c r="M14" s="2"/>
      <c r="N14" s="3"/>
      <c r="O14" s="2"/>
      <c r="P14" s="2"/>
      <c r="Q14" s="2"/>
      <c r="R14" s="3"/>
      <c r="S14" s="2"/>
      <c r="T14" s="2"/>
      <c r="U14" s="2"/>
      <c r="V14" s="3"/>
      <c r="W14" s="2"/>
      <c r="X14" s="2"/>
      <c r="Y14" s="2"/>
      <c r="Z14" s="3"/>
      <c r="AA14" s="2"/>
      <c r="AB14" s="2"/>
      <c r="AC14" s="2"/>
      <c r="AD14" s="3"/>
      <c r="AE14" s="2"/>
      <c r="AF14" s="2"/>
      <c r="AG14" s="2"/>
      <c r="AH14" s="3"/>
      <c r="AI14" s="2"/>
      <c r="AJ14" s="2"/>
      <c r="AK14" s="2"/>
      <c r="AL14" s="3"/>
      <c r="AM14" s="2"/>
      <c r="AN14" s="2"/>
      <c r="AO14" s="2"/>
      <c r="AP14" s="3"/>
      <c r="AQ14" s="2"/>
      <c r="AR14" s="2"/>
      <c r="AS14" s="2"/>
      <c r="AT14" s="3"/>
      <c r="AU14" s="2"/>
      <c r="AV14" s="2"/>
      <c r="AW14" s="2"/>
      <c r="AX14" s="3"/>
      <c r="AY14" s="2"/>
      <c r="AZ14" s="2"/>
      <c r="BA14" s="2"/>
      <c r="BB14" s="3"/>
      <c r="BC14" s="2"/>
      <c r="BD14" s="2"/>
      <c r="BE14" s="2"/>
      <c r="BF14" s="3"/>
      <c r="BG14" s="2"/>
      <c r="BH14" s="2"/>
      <c r="BI14" s="2"/>
      <c r="BJ14" s="3"/>
      <c r="BK14" s="2"/>
      <c r="BL14" s="2"/>
      <c r="BM14" s="2"/>
      <c r="BN14" s="3"/>
      <c r="BO14" s="2"/>
      <c r="BP14" s="2"/>
      <c r="BQ14" s="2"/>
      <c r="BR14" s="3"/>
      <c r="BS14" s="2"/>
      <c r="BT14" s="2"/>
      <c r="BU14" s="2"/>
      <c r="BV14" s="3"/>
      <c r="BW14" s="2"/>
      <c r="BX14" s="2"/>
      <c r="BY14" s="2"/>
      <c r="BZ14" s="3"/>
      <c r="CA14" s="2"/>
      <c r="CB14" s="2"/>
      <c r="CC14" s="2"/>
      <c r="CD14" s="3"/>
      <c r="CE14" s="2"/>
      <c r="CF14" s="2"/>
      <c r="CG14" s="2"/>
      <c r="CH14" s="3"/>
      <c r="CI14" s="2"/>
      <c r="CJ14" s="2"/>
      <c r="CK14" s="2"/>
      <c r="CL14" s="3"/>
      <c r="CM14" s="2"/>
      <c r="CN14" s="2"/>
      <c r="CO14" s="2"/>
      <c r="CP14" s="3"/>
      <c r="CQ14" s="2"/>
      <c r="CR14" s="2"/>
      <c r="CS14" s="2"/>
      <c r="CT14" s="3"/>
      <c r="CU14" s="2"/>
      <c r="CV14" s="2"/>
      <c r="CW14" s="2"/>
      <c r="CX14" s="3"/>
      <c r="CY14" s="2"/>
      <c r="CZ14" s="2"/>
      <c r="DA14" s="2"/>
      <c r="DB14" s="3"/>
      <c r="DC14" s="2"/>
      <c r="DD14" s="2"/>
      <c r="DE14" s="2"/>
      <c r="DF14" s="3"/>
      <c r="DG14" s="2"/>
      <c r="DH14" s="2"/>
      <c r="DI14" s="2"/>
      <c r="DJ14" s="3"/>
      <c r="DK14" s="2"/>
      <c r="DL14" s="2"/>
      <c r="DM14" s="2"/>
      <c r="DN14" s="3"/>
      <c r="DO14" s="2"/>
      <c r="DP14" s="2"/>
      <c r="DQ14" s="2"/>
      <c r="DR14" s="3"/>
      <c r="DS14" s="2"/>
      <c r="DT14" s="2"/>
      <c r="DU14" s="2"/>
      <c r="DV14" s="3"/>
      <c r="DW14" s="2"/>
      <c r="DX14" s="2"/>
      <c r="DY14" s="2"/>
      <c r="DZ14" s="3"/>
      <c r="EA14" s="2"/>
      <c r="EB14" s="2"/>
      <c r="EC14" s="2"/>
      <c r="ED14" s="3"/>
      <c r="EE14" s="2"/>
      <c r="EF14" s="2"/>
      <c r="EG14" s="2"/>
      <c r="EH14" s="3"/>
      <c r="EI14" s="2"/>
      <c r="EJ14" s="2"/>
      <c r="EK14" s="2"/>
      <c r="EL14" s="3"/>
      <c r="EM14" s="2"/>
      <c r="EN14" s="2"/>
      <c r="EO14" s="2"/>
      <c r="EP14" s="3"/>
      <c r="EQ14" s="2"/>
      <c r="ER14" s="2"/>
      <c r="ES14" s="2"/>
      <c r="ET14" s="3"/>
      <c r="EU14" s="2"/>
      <c r="EV14" s="2"/>
      <c r="EW14" s="2"/>
      <c r="EX14" s="3"/>
      <c r="EY14" s="2"/>
      <c r="EZ14" s="2"/>
      <c r="FA14" s="2"/>
      <c r="FB14" s="3"/>
      <c r="FC14" s="2"/>
      <c r="FD14" s="2"/>
      <c r="FE14" s="2"/>
      <c r="FF14" s="3"/>
      <c r="FG14" s="2"/>
      <c r="FH14" s="2"/>
      <c r="FI14" s="2"/>
      <c r="FJ14" s="3"/>
      <c r="FK14" s="2"/>
      <c r="FL14" s="2"/>
      <c r="FM14" s="2"/>
      <c r="FN14" s="3"/>
      <c r="FO14" s="2"/>
      <c r="FP14" s="2"/>
      <c r="FQ14" s="2"/>
      <c r="FR14" s="3"/>
      <c r="FS14" s="2"/>
      <c r="FT14" s="2"/>
      <c r="FU14" s="2"/>
      <c r="FV14" s="3"/>
      <c r="FW14" s="2"/>
      <c r="FX14" s="2"/>
      <c r="FY14" s="2"/>
      <c r="FZ14" s="3"/>
      <c r="GA14" s="2"/>
      <c r="GB14" s="2"/>
      <c r="GC14" s="2"/>
      <c r="GD14" s="3"/>
      <c r="GE14" s="2"/>
      <c r="GF14" s="2"/>
      <c r="GG14" s="2"/>
      <c r="GH14" s="3"/>
      <c r="GI14" s="2"/>
      <c r="GJ14" s="2"/>
      <c r="GK14" s="2"/>
      <c r="GL14" s="3"/>
      <c r="GM14" s="2"/>
      <c r="GN14" s="2"/>
      <c r="GO14" s="2"/>
      <c r="GP14" s="3"/>
      <c r="GQ14" s="2"/>
      <c r="GR14" s="2"/>
      <c r="GS14" s="2"/>
      <c r="GT14" s="3"/>
      <c r="GU14" s="2"/>
      <c r="GV14" s="2"/>
      <c r="GW14" s="2"/>
      <c r="GX14" s="3"/>
      <c r="GY14" s="2"/>
      <c r="GZ14" s="2"/>
      <c r="HA14" s="2"/>
      <c r="HB14" s="3"/>
      <c r="HC14" s="2"/>
      <c r="HD14" s="2"/>
      <c r="HE14" s="2"/>
      <c r="HF14" s="3"/>
      <c r="HG14" s="2"/>
      <c r="HH14" s="2"/>
      <c r="HI14" s="2"/>
      <c r="HJ14" s="3"/>
      <c r="HK14" s="2"/>
      <c r="HL14" s="2"/>
      <c r="HM14" s="2"/>
      <c r="HN14" s="3"/>
      <c r="HO14" s="2"/>
      <c r="HP14" s="2"/>
      <c r="HQ14" s="2"/>
      <c r="HR14" s="3"/>
      <c r="HS14" s="2"/>
      <c r="HT14" s="2"/>
      <c r="HU14" s="2"/>
      <c r="HV14" s="3"/>
      <c r="HW14" s="2"/>
      <c r="HX14" s="2"/>
      <c r="HY14" s="2"/>
      <c r="HZ14" s="3"/>
      <c r="IA14" s="2"/>
      <c r="IB14" s="2"/>
      <c r="IC14" s="2"/>
      <c r="ID14" s="3"/>
      <c r="IE14" s="2"/>
      <c r="IF14" s="2"/>
      <c r="IG14" s="2"/>
      <c r="IH14" s="3"/>
      <c r="II14" s="2"/>
      <c r="IJ14" s="2"/>
      <c r="IK14" s="2"/>
      <c r="IL14" s="3"/>
      <c r="IM14" s="2"/>
      <c r="IN14" s="2"/>
      <c r="IO14" s="2"/>
      <c r="IP14" s="3"/>
      <c r="IQ14" s="2"/>
      <c r="IR14" s="2"/>
      <c r="IS14" s="2"/>
      <c r="IT14" s="3"/>
      <c r="IU14" s="2"/>
      <c r="IV14" s="2"/>
    </row>
    <row r="15" spans="1:256" ht="35.25" customHeight="1">
      <c r="A15" s="110" t="s">
        <v>142</v>
      </c>
      <c r="B15" s="107" t="s">
        <v>21</v>
      </c>
      <c r="C15" s="116">
        <f>Pumpwerke!C8</f>
        <v>41.46643547188506</v>
      </c>
      <c r="D15" s="115">
        <f>Pumpwerke!E8</f>
        <v>50</v>
      </c>
      <c r="E15" s="109" t="str">
        <f>IF(C15&lt;D15,"OK","Optimierungsbedarf")</f>
        <v>OK</v>
      </c>
      <c r="F15" s="3"/>
      <c r="G15" s="122" t="s">
        <v>156</v>
      </c>
      <c r="H15" s="123"/>
      <c r="I15" s="120"/>
      <c r="J15" s="124">
        <v>0.05</v>
      </c>
      <c r="K15" s="2"/>
      <c r="L15" s="2"/>
      <c r="M15" s="2"/>
      <c r="N15" s="3"/>
      <c r="O15" s="2"/>
      <c r="P15" s="2"/>
      <c r="Q15" s="2"/>
      <c r="R15" s="3"/>
      <c r="S15" s="2"/>
      <c r="T15" s="2"/>
      <c r="U15" s="2"/>
      <c r="V15" s="3"/>
      <c r="W15" s="2"/>
      <c r="X15" s="2"/>
      <c r="Y15" s="2"/>
      <c r="Z15" s="3"/>
      <c r="AA15" s="2"/>
      <c r="AB15" s="2"/>
      <c r="AC15" s="2"/>
      <c r="AD15" s="3"/>
      <c r="AE15" s="2"/>
      <c r="AF15" s="2"/>
      <c r="AG15" s="2"/>
      <c r="AH15" s="3"/>
      <c r="AI15" s="2"/>
      <c r="AJ15" s="2"/>
      <c r="AK15" s="2"/>
      <c r="AL15" s="3"/>
      <c r="AM15" s="2"/>
      <c r="AN15" s="2"/>
      <c r="AO15" s="2"/>
      <c r="AP15" s="3"/>
      <c r="AQ15" s="2"/>
      <c r="AR15" s="2"/>
      <c r="AS15" s="2"/>
      <c r="AT15" s="3"/>
      <c r="AU15" s="2"/>
      <c r="AV15" s="2"/>
      <c r="AW15" s="2"/>
      <c r="AX15" s="3"/>
      <c r="AY15" s="2"/>
      <c r="AZ15" s="2"/>
      <c r="BA15" s="2"/>
      <c r="BB15" s="3"/>
      <c r="BC15" s="2"/>
      <c r="BD15" s="2"/>
      <c r="BE15" s="2"/>
      <c r="BF15" s="3"/>
      <c r="BG15" s="2"/>
      <c r="BH15" s="2"/>
      <c r="BI15" s="2"/>
      <c r="BJ15" s="3"/>
      <c r="BK15" s="2"/>
      <c r="BL15" s="2"/>
      <c r="BM15" s="2"/>
      <c r="BN15" s="3"/>
      <c r="BO15" s="2"/>
      <c r="BP15" s="2"/>
      <c r="BQ15" s="2"/>
      <c r="BR15" s="3"/>
      <c r="BS15" s="2"/>
      <c r="BT15" s="2"/>
      <c r="BU15" s="2"/>
      <c r="BV15" s="3"/>
      <c r="BW15" s="2"/>
      <c r="BX15" s="2"/>
      <c r="BY15" s="2"/>
      <c r="BZ15" s="3"/>
      <c r="CA15" s="2"/>
      <c r="CB15" s="2"/>
      <c r="CC15" s="2"/>
      <c r="CD15" s="3"/>
      <c r="CE15" s="2"/>
      <c r="CF15" s="2"/>
      <c r="CG15" s="2"/>
      <c r="CH15" s="3"/>
      <c r="CI15" s="2"/>
      <c r="CJ15" s="2"/>
      <c r="CK15" s="2"/>
      <c r="CL15" s="3"/>
      <c r="CM15" s="2"/>
      <c r="CN15" s="2"/>
      <c r="CO15" s="2"/>
      <c r="CP15" s="3"/>
      <c r="CQ15" s="2"/>
      <c r="CR15" s="2"/>
      <c r="CS15" s="2"/>
      <c r="CT15" s="3"/>
      <c r="CU15" s="2"/>
      <c r="CV15" s="2"/>
      <c r="CW15" s="2"/>
      <c r="CX15" s="3"/>
      <c r="CY15" s="2"/>
      <c r="CZ15" s="2"/>
      <c r="DA15" s="2"/>
      <c r="DB15" s="3"/>
      <c r="DC15" s="2"/>
      <c r="DD15" s="2"/>
      <c r="DE15" s="2"/>
      <c r="DF15" s="3"/>
      <c r="DG15" s="2"/>
      <c r="DH15" s="2"/>
      <c r="DI15" s="2"/>
      <c r="DJ15" s="3"/>
      <c r="DK15" s="2"/>
      <c r="DL15" s="2"/>
      <c r="DM15" s="2"/>
      <c r="DN15" s="3"/>
      <c r="DO15" s="2"/>
      <c r="DP15" s="2"/>
      <c r="DQ15" s="2"/>
      <c r="DR15" s="3"/>
      <c r="DS15" s="2"/>
      <c r="DT15" s="2"/>
      <c r="DU15" s="2"/>
      <c r="DV15" s="3"/>
      <c r="DW15" s="2"/>
      <c r="DX15" s="2"/>
      <c r="DY15" s="2"/>
      <c r="DZ15" s="3"/>
      <c r="EA15" s="2"/>
      <c r="EB15" s="2"/>
      <c r="EC15" s="2"/>
      <c r="ED15" s="3"/>
      <c r="EE15" s="2"/>
      <c r="EF15" s="2"/>
      <c r="EG15" s="2"/>
      <c r="EH15" s="3"/>
      <c r="EI15" s="2"/>
      <c r="EJ15" s="2"/>
      <c r="EK15" s="2"/>
      <c r="EL15" s="3"/>
      <c r="EM15" s="2"/>
      <c r="EN15" s="2"/>
      <c r="EO15" s="2"/>
      <c r="EP15" s="3"/>
      <c r="EQ15" s="2"/>
      <c r="ER15" s="2"/>
      <c r="ES15" s="2"/>
      <c r="ET15" s="3"/>
      <c r="EU15" s="2"/>
      <c r="EV15" s="2"/>
      <c r="EW15" s="2"/>
      <c r="EX15" s="3"/>
      <c r="EY15" s="2"/>
      <c r="EZ15" s="2"/>
      <c r="FA15" s="2"/>
      <c r="FB15" s="3"/>
      <c r="FC15" s="2"/>
      <c r="FD15" s="2"/>
      <c r="FE15" s="2"/>
      <c r="FF15" s="3"/>
      <c r="FG15" s="2"/>
      <c r="FH15" s="2"/>
      <c r="FI15" s="2"/>
      <c r="FJ15" s="3"/>
      <c r="FK15" s="2"/>
      <c r="FL15" s="2"/>
      <c r="FM15" s="2"/>
      <c r="FN15" s="3"/>
      <c r="FO15" s="2"/>
      <c r="FP15" s="2"/>
      <c r="FQ15" s="2"/>
      <c r="FR15" s="3"/>
      <c r="FS15" s="2"/>
      <c r="FT15" s="2"/>
      <c r="FU15" s="2"/>
      <c r="FV15" s="3"/>
      <c r="FW15" s="2"/>
      <c r="FX15" s="2"/>
      <c r="FY15" s="2"/>
      <c r="FZ15" s="3"/>
      <c r="GA15" s="2"/>
      <c r="GB15" s="2"/>
      <c r="GC15" s="2"/>
      <c r="GD15" s="3"/>
      <c r="GE15" s="2"/>
      <c r="GF15" s="2"/>
      <c r="GG15" s="2"/>
      <c r="GH15" s="3"/>
      <c r="GI15" s="2"/>
      <c r="GJ15" s="2"/>
      <c r="GK15" s="2"/>
      <c r="GL15" s="3"/>
      <c r="GM15" s="2"/>
      <c r="GN15" s="2"/>
      <c r="GO15" s="2"/>
      <c r="GP15" s="3"/>
      <c r="GQ15" s="2"/>
      <c r="GR15" s="2"/>
      <c r="GS15" s="2"/>
      <c r="GT15" s="3"/>
      <c r="GU15" s="2"/>
      <c r="GV15" s="2"/>
      <c r="GW15" s="2"/>
      <c r="GX15" s="3"/>
      <c r="GY15" s="2"/>
      <c r="GZ15" s="2"/>
      <c r="HA15" s="2"/>
      <c r="HB15" s="3"/>
      <c r="HC15" s="2"/>
      <c r="HD15" s="2"/>
      <c r="HE15" s="2"/>
      <c r="HF15" s="3"/>
      <c r="HG15" s="2"/>
      <c r="HH15" s="2"/>
      <c r="HI15" s="2"/>
      <c r="HJ15" s="3"/>
      <c r="HK15" s="2"/>
      <c r="HL15" s="2"/>
      <c r="HM15" s="2"/>
      <c r="HN15" s="3"/>
      <c r="HO15" s="2"/>
      <c r="HP15" s="2"/>
      <c r="HQ15" s="2"/>
      <c r="HR15" s="3"/>
      <c r="HS15" s="2"/>
      <c r="HT15" s="2"/>
      <c r="HU15" s="2"/>
      <c r="HV15" s="3"/>
      <c r="HW15" s="2"/>
      <c r="HX15" s="2"/>
      <c r="HY15" s="2"/>
      <c r="HZ15" s="3"/>
      <c r="IA15" s="2"/>
      <c r="IB15" s="2"/>
      <c r="IC15" s="2"/>
      <c r="ID15" s="3"/>
      <c r="IE15" s="2"/>
      <c r="IF15" s="2"/>
      <c r="IG15" s="2"/>
      <c r="IH15" s="3"/>
      <c r="II15" s="2"/>
      <c r="IJ15" s="2"/>
      <c r="IK15" s="2"/>
      <c r="IL15" s="3"/>
      <c r="IM15" s="2"/>
      <c r="IN15" s="2"/>
      <c r="IO15" s="2"/>
      <c r="IP15" s="3"/>
      <c r="IQ15" s="2"/>
      <c r="IR15" s="2"/>
      <c r="IS15" s="2"/>
      <c r="IT15" s="3"/>
      <c r="IU15" s="2"/>
      <c r="IV15" s="2"/>
    </row>
    <row r="16" spans="1:5" ht="35.25" customHeight="1">
      <c r="A16" s="110" t="s">
        <v>143</v>
      </c>
      <c r="B16" s="107" t="s">
        <v>186</v>
      </c>
      <c r="C16" s="116">
        <f>Pumpwerke!J8</f>
        <v>6.571087216248507</v>
      </c>
      <c r="D16" s="115">
        <f>Pumpwerke!L8</f>
        <v>5</v>
      </c>
      <c r="E16" s="109" t="str">
        <f>IF(C16&lt;D16,"OK","Optimierungsbedarf")</f>
        <v>Optimierungsbedarf</v>
      </c>
    </row>
    <row r="19" spans="1:2" ht="12.75">
      <c r="A19" t="s">
        <v>151</v>
      </c>
      <c r="B19" s="117"/>
    </row>
  </sheetData>
  <sheetProtection/>
  <mergeCells count="2">
    <mergeCell ref="B1:E1"/>
    <mergeCell ref="B9:E9"/>
  </mergeCells>
  <printOptions/>
  <pageMargins left="0.787401575" right="0.787401575" top="1.01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90" zoomScaleNormal="90" zoomScalePageLayoutView="0" workbookViewId="0" topLeftCell="A1">
      <selection activeCell="B6" sqref="B6"/>
    </sheetView>
  </sheetViews>
  <sheetFormatPr defaultColWidth="11.421875" defaultRowHeight="12.75"/>
  <cols>
    <col min="1" max="1" width="21.28125" style="0" customWidth="1"/>
    <col min="2" max="2" width="20.00390625" style="1" customWidth="1"/>
    <col min="3" max="3" width="11.421875" style="1" customWidth="1"/>
    <col min="4" max="4" width="11.7109375" style="1" customWidth="1"/>
    <col min="5" max="5" width="8.00390625" style="0" customWidth="1"/>
    <col min="6" max="6" width="8.421875" style="0" customWidth="1"/>
  </cols>
  <sheetData>
    <row r="1" spans="1:6" s="3" customFormat="1" ht="26.25" customHeight="1">
      <c r="A1" s="103" t="s">
        <v>139</v>
      </c>
      <c r="B1" s="146" t="str">
        <f>Übersicht!B1</f>
        <v>Musterstadt</v>
      </c>
      <c r="C1" s="147"/>
      <c r="D1" s="147"/>
      <c r="E1" s="147"/>
      <c r="F1" s="148"/>
    </row>
    <row r="3" spans="1:6" ht="12.75">
      <c r="A3" s="31" t="s">
        <v>131</v>
      </c>
      <c r="B3" s="32"/>
      <c r="C3" s="32"/>
      <c r="D3" s="32"/>
      <c r="E3" s="33"/>
      <c r="F3" s="34"/>
    </row>
    <row r="5" spans="1:6" ht="12.75">
      <c r="A5" s="4" t="s">
        <v>108</v>
      </c>
      <c r="B5" s="7"/>
      <c r="C5" s="37"/>
      <c r="D5" s="20"/>
      <c r="E5" s="104" t="s">
        <v>132</v>
      </c>
      <c r="F5" s="105" t="s">
        <v>141</v>
      </c>
    </row>
    <row r="6" spans="1:6" ht="12.75">
      <c r="A6" s="5" t="s">
        <v>38</v>
      </c>
      <c r="B6" s="162" t="s">
        <v>180</v>
      </c>
      <c r="C6" s="79">
        <f>C11/C9</f>
        <v>41.24590163934426</v>
      </c>
      <c r="D6" s="21" t="s">
        <v>84</v>
      </c>
      <c r="E6" s="143">
        <v>28</v>
      </c>
      <c r="F6" s="145">
        <v>45</v>
      </c>
    </row>
    <row r="7" spans="1:6" ht="12.75">
      <c r="A7" s="6"/>
      <c r="B7" s="8"/>
      <c r="C7" s="39"/>
      <c r="D7" s="22"/>
      <c r="E7" s="144"/>
      <c r="F7" s="145"/>
    </row>
    <row r="8" ht="13.5" thickBot="1"/>
    <row r="9" spans="1:6" ht="39.75" customHeight="1" thickBot="1">
      <c r="A9" s="11" t="s">
        <v>109</v>
      </c>
      <c r="B9" s="12" t="s">
        <v>83</v>
      </c>
      <c r="C9" s="85">
        <f>Übersicht!C7</f>
        <v>3050</v>
      </c>
      <c r="D9" s="76" t="s">
        <v>79</v>
      </c>
      <c r="E9" s="80" t="s">
        <v>78</v>
      </c>
      <c r="F9" s="81">
        <f>IF(C9&lt;1000,1,IF(C9&lt;5000,2,IF(C9&lt;10000,3,IF(C9&lt;100000,4,5))))</f>
        <v>2</v>
      </c>
    </row>
    <row r="10" spans="1:6" ht="13.5" thickBot="1">
      <c r="A10" s="3"/>
      <c r="B10" s="2"/>
      <c r="C10" s="2"/>
      <c r="D10" s="2"/>
      <c r="E10" s="3"/>
      <c r="F10" s="3"/>
    </row>
    <row r="11" spans="1:6" ht="39.75" customHeight="1" thickBot="1">
      <c r="A11" s="11" t="s">
        <v>110</v>
      </c>
      <c r="B11" s="12" t="s">
        <v>81</v>
      </c>
      <c r="C11" s="49">
        <v>125800</v>
      </c>
      <c r="D11" s="13" t="s">
        <v>85</v>
      </c>
      <c r="E11" s="26"/>
      <c r="F11" s="17"/>
    </row>
    <row r="14" spans="1:6" s="3" customFormat="1" ht="14.25">
      <c r="A14" s="77" t="s">
        <v>129</v>
      </c>
      <c r="B14" s="82"/>
      <c r="C14" s="82"/>
      <c r="D14" s="82"/>
      <c r="E14" s="82"/>
      <c r="F14" s="78"/>
    </row>
    <row r="15" spans="1:6" s="3" customFormat="1" ht="12.75">
      <c r="A15" s="86" t="s">
        <v>114</v>
      </c>
      <c r="B15" s="89" t="s">
        <v>121</v>
      </c>
      <c r="C15" s="89" t="s">
        <v>122</v>
      </c>
      <c r="D15" s="89" t="s">
        <v>123</v>
      </c>
      <c r="E15" s="89" t="s">
        <v>124</v>
      </c>
      <c r="F15" s="89" t="s">
        <v>125</v>
      </c>
    </row>
    <row r="16" spans="1:6" s="3" customFormat="1" ht="12.75">
      <c r="A16" s="86" t="s">
        <v>115</v>
      </c>
      <c r="B16" s="90">
        <v>50</v>
      </c>
      <c r="C16" s="90">
        <v>40</v>
      </c>
      <c r="D16" s="90">
        <v>35</v>
      </c>
      <c r="E16" s="30" t="s">
        <v>79</v>
      </c>
      <c r="F16" s="30" t="s">
        <v>79</v>
      </c>
    </row>
    <row r="17" spans="1:6" s="3" customFormat="1" ht="12.75">
      <c r="A17" s="86" t="s">
        <v>116</v>
      </c>
      <c r="B17" s="90">
        <v>34</v>
      </c>
      <c r="C17" s="90">
        <v>23</v>
      </c>
      <c r="D17" s="90">
        <v>18</v>
      </c>
      <c r="E17" s="30" t="s">
        <v>79</v>
      </c>
      <c r="F17" s="30" t="s">
        <v>79</v>
      </c>
    </row>
    <row r="18" spans="1:6" s="3" customFormat="1" ht="12.75">
      <c r="A18" s="86" t="s">
        <v>117</v>
      </c>
      <c r="B18" s="90">
        <v>32</v>
      </c>
      <c r="C18" s="90">
        <v>25</v>
      </c>
      <c r="D18" s="90">
        <v>20</v>
      </c>
      <c r="E18" s="88">
        <v>25</v>
      </c>
      <c r="F18" s="88">
        <v>25</v>
      </c>
    </row>
    <row r="19" spans="1:6" s="3" customFormat="1" ht="38.25">
      <c r="A19" s="87" t="s">
        <v>118</v>
      </c>
      <c r="B19" s="88">
        <v>70</v>
      </c>
      <c r="C19" s="29">
        <v>45</v>
      </c>
      <c r="D19" s="29">
        <v>38</v>
      </c>
      <c r="E19" s="29">
        <v>34</v>
      </c>
      <c r="F19" s="30" t="s">
        <v>79</v>
      </c>
    </row>
    <row r="20" spans="1:6" ht="38.25">
      <c r="A20" s="87" t="s">
        <v>119</v>
      </c>
      <c r="B20" s="29">
        <v>60</v>
      </c>
      <c r="C20" s="29">
        <v>40</v>
      </c>
      <c r="D20" s="29">
        <v>34</v>
      </c>
      <c r="E20" s="30">
        <v>30</v>
      </c>
      <c r="F20" s="30">
        <v>27</v>
      </c>
    </row>
    <row r="21" spans="1:6" ht="38.25">
      <c r="A21" s="87" t="s">
        <v>120</v>
      </c>
      <c r="B21" s="30" t="s">
        <v>79</v>
      </c>
      <c r="C21" s="30" t="s">
        <v>79</v>
      </c>
      <c r="D21" s="30" t="s">
        <v>79</v>
      </c>
      <c r="E21" s="30">
        <v>30</v>
      </c>
      <c r="F21" s="29">
        <v>26</v>
      </c>
    </row>
    <row r="23" spans="1:6" s="3" customFormat="1" ht="14.25">
      <c r="A23" s="77" t="s">
        <v>158</v>
      </c>
      <c r="B23" s="82"/>
      <c r="C23" s="82"/>
      <c r="D23" s="82"/>
      <c r="E23" s="82"/>
      <c r="F23" s="78"/>
    </row>
    <row r="24" spans="1:6" s="3" customFormat="1" ht="12.75">
      <c r="A24" s="86" t="s">
        <v>114</v>
      </c>
      <c r="B24" s="89" t="s">
        <v>121</v>
      </c>
      <c r="C24" s="89" t="s">
        <v>122</v>
      </c>
      <c r="D24" s="89" t="s">
        <v>123</v>
      </c>
      <c r="E24" s="89" t="s">
        <v>124</v>
      </c>
      <c r="F24" s="89" t="s">
        <v>125</v>
      </c>
    </row>
    <row r="25" spans="1:6" s="3" customFormat="1" ht="12.75">
      <c r="A25" s="86" t="s">
        <v>115</v>
      </c>
      <c r="B25" s="90">
        <v>32</v>
      </c>
      <c r="C25" s="90">
        <v>30</v>
      </c>
      <c r="D25" s="90">
        <v>25</v>
      </c>
      <c r="E25" s="30" t="s">
        <v>79</v>
      </c>
      <c r="F25" s="30" t="s">
        <v>79</v>
      </c>
    </row>
    <row r="26" spans="1:6" s="3" customFormat="1" ht="12.75">
      <c r="A26" s="86" t="s">
        <v>116</v>
      </c>
      <c r="B26" s="90">
        <v>23</v>
      </c>
      <c r="C26" s="90">
        <v>18</v>
      </c>
      <c r="D26" s="90">
        <v>15</v>
      </c>
      <c r="E26" s="30" t="s">
        <v>79</v>
      </c>
      <c r="F26" s="30" t="s">
        <v>79</v>
      </c>
    </row>
    <row r="27" spans="1:6" s="3" customFormat="1" ht="12.75">
      <c r="A27" s="86" t="s">
        <v>117</v>
      </c>
      <c r="B27" s="90">
        <v>20</v>
      </c>
      <c r="C27" s="90">
        <v>17</v>
      </c>
      <c r="D27" s="90">
        <v>15</v>
      </c>
      <c r="E27" s="88">
        <v>18</v>
      </c>
      <c r="F27" s="88">
        <v>18</v>
      </c>
    </row>
    <row r="28" spans="1:6" s="3" customFormat="1" ht="38.25">
      <c r="A28" s="87" t="s">
        <v>118</v>
      </c>
      <c r="B28" s="88">
        <v>38</v>
      </c>
      <c r="C28" s="29">
        <v>28</v>
      </c>
      <c r="D28" s="29">
        <v>23</v>
      </c>
      <c r="E28" s="29">
        <v>20</v>
      </c>
      <c r="F28" s="30" t="s">
        <v>79</v>
      </c>
    </row>
    <row r="29" spans="1:6" ht="38.25">
      <c r="A29" s="87" t="s">
        <v>119</v>
      </c>
      <c r="B29" s="29">
        <v>32</v>
      </c>
      <c r="C29" s="29">
        <v>24</v>
      </c>
      <c r="D29" s="29">
        <v>20</v>
      </c>
      <c r="E29" s="30">
        <v>18</v>
      </c>
      <c r="F29" s="30">
        <v>18</v>
      </c>
    </row>
    <row r="30" spans="1:6" ht="38.25">
      <c r="A30" s="87" t="s">
        <v>120</v>
      </c>
      <c r="B30" s="30" t="s">
        <v>79</v>
      </c>
      <c r="C30" s="30" t="s">
        <v>79</v>
      </c>
      <c r="D30" s="30" t="s">
        <v>79</v>
      </c>
      <c r="E30" s="30">
        <v>18</v>
      </c>
      <c r="F30" s="29">
        <v>18</v>
      </c>
    </row>
    <row r="31" ht="6" customHeight="1"/>
    <row r="32" spans="1:2" ht="25.5">
      <c r="A32" s="91" t="s">
        <v>126</v>
      </c>
      <c r="B32" s="65" t="s">
        <v>127</v>
      </c>
    </row>
    <row r="33" ht="7.5" customHeight="1"/>
    <row r="34" ht="12.75">
      <c r="A34" t="s">
        <v>128</v>
      </c>
    </row>
    <row r="35" ht="12.75">
      <c r="A35" s="92" t="s">
        <v>159</v>
      </c>
    </row>
    <row r="36" ht="12.75">
      <c r="A36" s="93"/>
    </row>
  </sheetData>
  <sheetProtection/>
  <mergeCells count="3">
    <mergeCell ref="E6:E7"/>
    <mergeCell ref="F6:F7"/>
    <mergeCell ref="B1:F1"/>
  </mergeCells>
  <printOptions/>
  <pageMargins left="0.787401575" right="0.787401575" top="1.01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150" zoomScaleNormal="150" zoomScalePageLayoutView="0" workbookViewId="0" topLeftCell="A1">
      <selection activeCell="B6" sqref="B6"/>
    </sheetView>
  </sheetViews>
  <sheetFormatPr defaultColWidth="11.421875" defaultRowHeight="12.75"/>
  <cols>
    <col min="1" max="1" width="19.8515625" style="0" customWidth="1"/>
    <col min="2" max="2" width="20.00390625" style="1" customWidth="1"/>
    <col min="3" max="3" width="11.421875" style="1" customWidth="1"/>
    <col min="4" max="4" width="11.7109375" style="1" customWidth="1"/>
    <col min="5" max="5" width="8.00390625" style="0" customWidth="1"/>
    <col min="6" max="6" width="8.421875" style="0" customWidth="1"/>
  </cols>
  <sheetData>
    <row r="1" spans="1:6" s="3" customFormat="1" ht="26.25" customHeight="1">
      <c r="A1" s="103" t="s">
        <v>139</v>
      </c>
      <c r="B1" s="146" t="str">
        <f>Übersicht!B1</f>
        <v>Musterstadt</v>
      </c>
      <c r="C1" s="147"/>
      <c r="D1" s="147"/>
      <c r="E1" s="147"/>
      <c r="F1" s="148"/>
    </row>
    <row r="3" spans="1:6" ht="12.75">
      <c r="A3" s="31" t="s">
        <v>77</v>
      </c>
      <c r="B3" s="32"/>
      <c r="C3" s="32"/>
      <c r="D3" s="32"/>
      <c r="E3" s="33"/>
      <c r="F3" s="34"/>
    </row>
    <row r="5" spans="1:6" ht="12.75">
      <c r="A5" s="4"/>
      <c r="B5" s="7"/>
      <c r="C5" s="37"/>
      <c r="D5" s="20"/>
      <c r="E5" s="149" t="s">
        <v>132</v>
      </c>
      <c r="F5" s="149"/>
    </row>
    <row r="6" spans="1:6" ht="12.75">
      <c r="A6" s="5" t="s">
        <v>80</v>
      </c>
      <c r="B6" s="162" t="s">
        <v>179</v>
      </c>
      <c r="C6" s="79">
        <f>C11/C9</f>
        <v>21.311475409836067</v>
      </c>
      <c r="D6" s="21" t="s">
        <v>84</v>
      </c>
      <c r="E6" s="150">
        <v>17</v>
      </c>
      <c r="F6" s="151"/>
    </row>
    <row r="7" spans="1:6" ht="12.75">
      <c r="A7" s="6"/>
      <c r="B7" s="8"/>
      <c r="C7" s="39"/>
      <c r="D7" s="22"/>
      <c r="E7" s="152"/>
      <c r="F7" s="153"/>
    </row>
    <row r="8" spans="1:4" ht="13.5" thickBot="1">
      <c r="A8" s="9"/>
      <c r="B8" s="10"/>
      <c r="C8" s="10"/>
      <c r="D8" s="10"/>
    </row>
    <row r="9" spans="1:6" ht="39.75" customHeight="1" thickBot="1">
      <c r="A9" s="11" t="s">
        <v>82</v>
      </c>
      <c r="B9" s="12" t="s">
        <v>83</v>
      </c>
      <c r="C9" s="85">
        <f>Übersicht!C7</f>
        <v>3050</v>
      </c>
      <c r="D9" s="76" t="s">
        <v>79</v>
      </c>
      <c r="E9" s="80" t="s">
        <v>78</v>
      </c>
      <c r="F9" s="81">
        <f>IF(C9&lt;1000,1,IF(C9&lt;5000,2,IF(C9&lt;10000,3,IF(C9&lt;100000,4,5))))</f>
        <v>2</v>
      </c>
    </row>
    <row r="10" spans="1:6" ht="13.5" thickBot="1">
      <c r="A10" s="3"/>
      <c r="B10" s="2"/>
      <c r="C10" s="2"/>
      <c r="D10" s="2"/>
      <c r="E10" s="3"/>
      <c r="F10" s="3"/>
    </row>
    <row r="11" spans="1:6" ht="39.75" customHeight="1" thickBot="1">
      <c r="A11" s="11" t="s">
        <v>38</v>
      </c>
      <c r="B11" s="12" t="s">
        <v>81</v>
      </c>
      <c r="C11" s="49">
        <v>65000</v>
      </c>
      <c r="D11" s="13" t="s">
        <v>85</v>
      </c>
      <c r="E11" s="26"/>
      <c r="F11" s="17"/>
    </row>
    <row r="14" spans="1:6" s="3" customFormat="1" ht="12.75">
      <c r="A14" s="77" t="s">
        <v>90</v>
      </c>
      <c r="B14" s="82"/>
      <c r="C14" s="82"/>
      <c r="D14" s="82"/>
      <c r="E14" s="82"/>
      <c r="F14" s="78"/>
    </row>
    <row r="15" spans="1:6" s="3" customFormat="1" ht="12.75">
      <c r="A15" s="52" t="s">
        <v>86</v>
      </c>
      <c r="B15" s="53"/>
      <c r="C15" s="53">
        <v>12</v>
      </c>
      <c r="D15" s="53" t="s">
        <v>84</v>
      </c>
      <c r="E15" s="53"/>
      <c r="F15" s="53"/>
    </row>
    <row r="16" spans="1:6" ht="12.75">
      <c r="A16" s="52" t="s">
        <v>87</v>
      </c>
      <c r="B16" s="29"/>
      <c r="C16" s="29">
        <v>10</v>
      </c>
      <c r="D16" s="29" t="s">
        <v>84</v>
      </c>
      <c r="E16" s="30"/>
      <c r="F16" s="29"/>
    </row>
    <row r="17" spans="1:6" ht="12.75">
      <c r="A17" s="52" t="s">
        <v>88</v>
      </c>
      <c r="B17" s="29"/>
      <c r="C17" s="29">
        <v>10</v>
      </c>
      <c r="D17" s="29" t="s">
        <v>84</v>
      </c>
      <c r="E17" s="30"/>
      <c r="F17" s="29"/>
    </row>
    <row r="19" spans="1:6" s="3" customFormat="1" ht="12.75">
      <c r="A19" s="77" t="s">
        <v>91</v>
      </c>
      <c r="B19" s="82"/>
      <c r="C19" s="82"/>
      <c r="D19" s="82"/>
      <c r="E19" s="82"/>
      <c r="F19" s="78"/>
    </row>
    <row r="20" spans="1:6" s="3" customFormat="1" ht="12.75">
      <c r="A20" s="52" t="s">
        <v>89</v>
      </c>
      <c r="B20" s="53"/>
      <c r="C20" s="29">
        <v>20</v>
      </c>
      <c r="D20" s="29" t="s">
        <v>84</v>
      </c>
      <c r="E20" s="29"/>
      <c r="F20" s="29"/>
    </row>
    <row r="21" spans="1:6" ht="12.75">
      <c r="A21" s="52" t="s">
        <v>86</v>
      </c>
      <c r="B21" s="29"/>
      <c r="C21" s="29">
        <v>17</v>
      </c>
      <c r="D21" s="29" t="s">
        <v>84</v>
      </c>
      <c r="E21" s="30"/>
      <c r="F21" s="29"/>
    </row>
    <row r="22" spans="1:6" ht="12.75">
      <c r="A22" s="52" t="s">
        <v>87</v>
      </c>
      <c r="B22" s="29"/>
      <c r="C22" s="29">
        <v>15</v>
      </c>
      <c r="D22" s="29" t="s">
        <v>84</v>
      </c>
      <c r="E22" s="30"/>
      <c r="F22" s="29"/>
    </row>
  </sheetData>
  <sheetProtection/>
  <mergeCells count="3">
    <mergeCell ref="E5:F5"/>
    <mergeCell ref="E6:F7"/>
    <mergeCell ref="B1:F1"/>
  </mergeCells>
  <printOptions/>
  <pageMargins left="0.787401575" right="0.787401575" top="1.01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="150" zoomScaleNormal="150" zoomScalePageLayoutView="0" workbookViewId="0" topLeftCell="B1">
      <selection activeCell="I20" sqref="I20"/>
    </sheetView>
  </sheetViews>
  <sheetFormatPr defaultColWidth="11.421875" defaultRowHeight="12.75"/>
  <cols>
    <col min="1" max="1" width="19.8515625" style="0" customWidth="1"/>
    <col min="2" max="2" width="20.00390625" style="1" customWidth="1"/>
    <col min="3" max="3" width="11.421875" style="1" customWidth="1"/>
    <col min="4" max="4" width="9.00390625" style="1" customWidth="1"/>
  </cols>
  <sheetData>
    <row r="1" spans="1:6" s="3" customFormat="1" ht="26.25" customHeight="1">
      <c r="A1" s="103" t="s">
        <v>139</v>
      </c>
      <c r="B1" s="146" t="str">
        <f>Übersicht!B1</f>
        <v>Musterstadt</v>
      </c>
      <c r="C1" s="147"/>
      <c r="D1" s="147"/>
      <c r="E1" s="147"/>
      <c r="F1" s="148"/>
    </row>
    <row r="3" spans="1:6" ht="12.75">
      <c r="A3" s="31" t="s">
        <v>0</v>
      </c>
      <c r="B3" s="32"/>
      <c r="C3" s="32"/>
      <c r="D3" s="32"/>
      <c r="E3" s="33"/>
      <c r="F3" s="34"/>
    </row>
    <row r="5" spans="1:6" ht="12.75">
      <c r="A5" s="4"/>
      <c r="B5" s="7"/>
      <c r="C5" s="37"/>
      <c r="D5" s="20"/>
      <c r="E5" s="154" t="s">
        <v>132</v>
      </c>
      <c r="F5" s="155"/>
    </row>
    <row r="6" spans="1:6" ht="15.75">
      <c r="A6" s="5" t="s">
        <v>130</v>
      </c>
      <c r="B6" s="161" t="s">
        <v>182</v>
      </c>
      <c r="C6" s="40">
        <f>1000*C9/C11</f>
        <v>3.6</v>
      </c>
      <c r="D6" s="21" t="s">
        <v>7</v>
      </c>
      <c r="E6" s="150">
        <v>2.5</v>
      </c>
      <c r="F6" s="151"/>
    </row>
    <row r="7" spans="1:6" ht="12.75">
      <c r="A7" s="6"/>
      <c r="B7" s="8"/>
      <c r="C7" s="39"/>
      <c r="D7" s="22"/>
      <c r="E7" s="152"/>
      <c r="F7" s="153"/>
    </row>
    <row r="8" spans="1:4" ht="13.5" thickBot="1">
      <c r="A8" s="9"/>
      <c r="B8" s="10"/>
      <c r="C8" s="10"/>
      <c r="D8" s="10"/>
    </row>
    <row r="9" spans="1:6" ht="39.75" customHeight="1" thickBot="1">
      <c r="A9" s="11" t="s">
        <v>2</v>
      </c>
      <c r="B9" s="171" t="s">
        <v>181</v>
      </c>
      <c r="C9" s="27">
        <v>1.8</v>
      </c>
      <c r="D9" s="13" t="s">
        <v>3</v>
      </c>
      <c r="E9" s="26"/>
      <c r="F9" s="17"/>
    </row>
    <row r="10" spans="1:6" ht="13.5" thickBot="1">
      <c r="A10" s="3"/>
      <c r="B10" s="2"/>
      <c r="C10" s="2"/>
      <c r="D10" s="2"/>
      <c r="E10" s="3"/>
      <c r="F10" s="3"/>
    </row>
    <row r="11" spans="1:6" ht="39.75" customHeight="1" thickBot="1">
      <c r="A11" s="11" t="s">
        <v>4</v>
      </c>
      <c r="B11" s="12" t="s">
        <v>5</v>
      </c>
      <c r="C11" s="49">
        <v>500</v>
      </c>
      <c r="D11" s="13" t="s">
        <v>6</v>
      </c>
      <c r="E11" s="26"/>
      <c r="F11" s="17"/>
    </row>
    <row r="12" spans="1:6" s="3" customFormat="1" ht="36.75" customHeight="1">
      <c r="A12"/>
      <c r="B12" s="1"/>
      <c r="C12" s="1"/>
      <c r="D12" s="1"/>
      <c r="E12"/>
      <c r="F12"/>
    </row>
    <row r="13" spans="1:6" s="3" customFormat="1" ht="12.75">
      <c r="A13" s="35" t="s">
        <v>8</v>
      </c>
      <c r="B13" s="1"/>
      <c r="C13" s="1"/>
      <c r="D13" s="1"/>
      <c r="E13"/>
      <c r="F13"/>
    </row>
    <row r="14" spans="1:6" s="3" customFormat="1" ht="12.75">
      <c r="A14" s="28" t="s">
        <v>9</v>
      </c>
      <c r="B14" s="29" t="s">
        <v>5</v>
      </c>
      <c r="C14" s="29" t="s">
        <v>10</v>
      </c>
      <c r="D14" s="29" t="s">
        <v>6</v>
      </c>
      <c r="E14" s="29">
        <v>1.5</v>
      </c>
      <c r="F14" s="29" t="s">
        <v>7</v>
      </c>
    </row>
    <row r="15" spans="1:6" ht="12.75">
      <c r="A15" s="28" t="s">
        <v>9</v>
      </c>
      <c r="B15" s="29" t="s">
        <v>5</v>
      </c>
      <c r="C15" s="29" t="s">
        <v>11</v>
      </c>
      <c r="D15" s="29" t="s">
        <v>6</v>
      </c>
      <c r="E15" s="30" t="s">
        <v>16</v>
      </c>
      <c r="F15" s="29" t="s">
        <v>7</v>
      </c>
    </row>
    <row r="16" spans="1:6" ht="12.75">
      <c r="A16" s="28" t="s">
        <v>9</v>
      </c>
      <c r="B16" s="29" t="s">
        <v>5</v>
      </c>
      <c r="C16" s="29" t="s">
        <v>12</v>
      </c>
      <c r="D16" s="29" t="s">
        <v>6</v>
      </c>
      <c r="E16" s="30" t="s">
        <v>15</v>
      </c>
      <c r="F16" s="29" t="s">
        <v>7</v>
      </c>
    </row>
    <row r="17" spans="1:6" ht="12.75">
      <c r="A17" s="28" t="s">
        <v>9</v>
      </c>
      <c r="B17" s="29" t="s">
        <v>5</v>
      </c>
      <c r="C17" s="29" t="s">
        <v>13</v>
      </c>
      <c r="D17" s="29" t="s">
        <v>6</v>
      </c>
      <c r="E17" s="30" t="s">
        <v>14</v>
      </c>
      <c r="F17" s="29" t="s">
        <v>7</v>
      </c>
    </row>
  </sheetData>
  <sheetProtection/>
  <mergeCells count="3">
    <mergeCell ref="E5:F5"/>
    <mergeCell ref="E6:F7"/>
    <mergeCell ref="B1:F1"/>
  </mergeCells>
  <printOptions/>
  <pageMargins left="0.787401575" right="0.787401575" top="1.01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B1">
      <selection activeCell="I14" sqref="I14"/>
    </sheetView>
  </sheetViews>
  <sheetFormatPr defaultColWidth="11.421875" defaultRowHeight="12.75"/>
  <cols>
    <col min="1" max="1" width="19.7109375" style="0" customWidth="1"/>
    <col min="2" max="2" width="20.00390625" style="1" customWidth="1"/>
    <col min="3" max="3" width="11.421875" style="1" customWidth="1"/>
    <col min="4" max="4" width="9.00390625" style="1" customWidth="1"/>
    <col min="7" max="7" width="3.28125" style="0" customWidth="1"/>
    <col min="8" max="8" width="19.7109375" style="0" customWidth="1"/>
    <col min="9" max="9" width="20.140625" style="0" customWidth="1"/>
    <col min="11" max="11" width="9.00390625" style="0" customWidth="1"/>
  </cols>
  <sheetData>
    <row r="1" spans="1:13" ht="12.75">
      <c r="A1" s="103" t="s">
        <v>139</v>
      </c>
      <c r="B1" s="146" t="str">
        <f>Übersicht!B1</f>
        <v>Musterstadt</v>
      </c>
      <c r="C1" s="147"/>
      <c r="D1" s="147"/>
      <c r="E1" s="147"/>
      <c r="F1" s="148"/>
      <c r="H1" s="103" t="s">
        <v>139</v>
      </c>
      <c r="I1" s="146" t="str">
        <f>Übersicht!B1</f>
        <v>Musterstadt</v>
      </c>
      <c r="J1" s="147"/>
      <c r="K1" s="147"/>
      <c r="L1" s="147"/>
      <c r="M1" s="148"/>
    </row>
    <row r="2" spans="9:11" ht="12.75">
      <c r="I2" s="1"/>
      <c r="J2" s="1"/>
      <c r="K2" s="1"/>
    </row>
    <row r="3" spans="1:13" ht="12.75">
      <c r="A3" s="31" t="s">
        <v>17</v>
      </c>
      <c r="B3" s="32"/>
      <c r="C3" s="32"/>
      <c r="D3" s="32"/>
      <c r="E3" s="33"/>
      <c r="F3" s="34"/>
      <c r="H3" s="31" t="s">
        <v>17</v>
      </c>
      <c r="I3" s="32"/>
      <c r="J3" s="32"/>
      <c r="K3" s="32"/>
      <c r="L3" s="33"/>
      <c r="M3" s="34"/>
    </row>
    <row r="5" spans="1:13" ht="12.75">
      <c r="A5" s="15" t="s">
        <v>35</v>
      </c>
      <c r="B5" s="16"/>
      <c r="C5" s="16"/>
      <c r="D5" s="16"/>
      <c r="E5" s="18"/>
      <c r="F5" s="19"/>
      <c r="H5" s="15" t="s">
        <v>36</v>
      </c>
      <c r="I5" s="16"/>
      <c r="J5" s="16"/>
      <c r="K5" s="16"/>
      <c r="L5" s="18"/>
      <c r="M5" s="19"/>
    </row>
    <row r="6" spans="9:11" ht="12.75">
      <c r="I6" s="1"/>
      <c r="J6" s="1"/>
      <c r="K6" s="1"/>
    </row>
    <row r="7" spans="1:13" ht="12.75">
      <c r="A7" s="4" t="s">
        <v>18</v>
      </c>
      <c r="B7" s="163" t="s">
        <v>164</v>
      </c>
      <c r="C7" s="37"/>
      <c r="D7" s="20"/>
      <c r="E7" s="149" t="s">
        <v>132</v>
      </c>
      <c r="F7" s="149"/>
      <c r="H7" s="4" t="s">
        <v>37</v>
      </c>
      <c r="I7" s="163" t="s">
        <v>184</v>
      </c>
      <c r="J7" s="37"/>
      <c r="K7" s="20"/>
      <c r="L7" s="173" t="s">
        <v>132</v>
      </c>
      <c r="M7" s="174"/>
    </row>
    <row r="8" spans="1:13" ht="12.75">
      <c r="A8" s="5" t="s">
        <v>19</v>
      </c>
      <c r="B8" s="164" t="s">
        <v>165</v>
      </c>
      <c r="C8" s="38">
        <f>(C12*C15*C19)/(3.67*C17)</f>
        <v>41.46643547188506</v>
      </c>
      <c r="D8" s="21" t="s">
        <v>21</v>
      </c>
      <c r="E8" s="150">
        <v>50</v>
      </c>
      <c r="F8" s="151"/>
      <c r="H8" s="5" t="s">
        <v>38</v>
      </c>
      <c r="I8" s="164" t="s">
        <v>167</v>
      </c>
      <c r="J8" s="38">
        <f>(1000*J15)/(J17*J19)</f>
        <v>6.571087216248507</v>
      </c>
      <c r="K8" s="21" t="s">
        <v>45</v>
      </c>
      <c r="L8" s="175">
        <v>5</v>
      </c>
      <c r="M8" s="176"/>
    </row>
    <row r="9" spans="1:13" ht="12.75">
      <c r="A9" s="6" t="s">
        <v>20</v>
      </c>
      <c r="B9" s="165" t="s">
        <v>166</v>
      </c>
      <c r="C9" s="39"/>
      <c r="D9" s="22"/>
      <c r="E9" s="152"/>
      <c r="F9" s="153"/>
      <c r="H9" s="6"/>
      <c r="I9" s="166" t="s">
        <v>185</v>
      </c>
      <c r="J9" s="39"/>
      <c r="K9" s="22"/>
      <c r="L9" s="177"/>
      <c r="M9" s="178"/>
    </row>
    <row r="10" spans="1:13" ht="13.5" thickBot="1">
      <c r="A10" s="9"/>
      <c r="B10" s="10"/>
      <c r="C10" s="10"/>
      <c r="D10" s="10"/>
      <c r="H10" s="9"/>
      <c r="I10" s="10"/>
      <c r="J10" s="10"/>
      <c r="K10" s="10"/>
      <c r="L10" s="14"/>
      <c r="M10" s="14"/>
    </row>
    <row r="11" spans="1:13" ht="12.75">
      <c r="A11" s="4" t="s">
        <v>136</v>
      </c>
      <c r="B11" s="20"/>
      <c r="C11" s="96"/>
      <c r="D11" s="41"/>
      <c r="E11" s="159" t="s">
        <v>133</v>
      </c>
      <c r="F11" s="160"/>
      <c r="H11" s="4"/>
      <c r="I11" s="20"/>
      <c r="J11" s="37"/>
      <c r="K11" s="23"/>
      <c r="L11" s="173" t="s">
        <v>132</v>
      </c>
      <c r="M11" s="174"/>
    </row>
    <row r="12" spans="1:13" ht="12.75">
      <c r="A12" s="5" t="s">
        <v>137</v>
      </c>
      <c r="B12" s="21" t="s">
        <v>22</v>
      </c>
      <c r="C12" s="97">
        <v>1</v>
      </c>
      <c r="D12" s="10" t="s">
        <v>23</v>
      </c>
      <c r="E12" s="101" t="s">
        <v>134</v>
      </c>
      <c r="F12" s="102"/>
      <c r="H12" s="5" t="s">
        <v>138</v>
      </c>
      <c r="I12" s="21" t="s">
        <v>46</v>
      </c>
      <c r="J12" s="95">
        <f>270/J8</f>
        <v>41.089090909090906</v>
      </c>
      <c r="K12" s="94" t="s">
        <v>21</v>
      </c>
      <c r="L12" s="143">
        <v>50</v>
      </c>
      <c r="M12" s="179"/>
    </row>
    <row r="13" spans="1:13" s="3" customFormat="1" ht="13.5" thickBot="1">
      <c r="A13" s="6"/>
      <c r="B13" s="22"/>
      <c r="C13" s="98"/>
      <c r="D13" s="45"/>
      <c r="E13" s="99" t="s">
        <v>135</v>
      </c>
      <c r="F13" s="100"/>
      <c r="H13" s="6"/>
      <c r="I13" s="22"/>
      <c r="J13" s="39"/>
      <c r="K13" s="25"/>
      <c r="L13" s="144"/>
      <c r="M13" s="180"/>
    </row>
    <row r="14" spans="2:13" s="3" customFormat="1" ht="36.75" customHeight="1" thickBot="1">
      <c r="B14" s="2"/>
      <c r="C14" s="2"/>
      <c r="D14" s="2"/>
      <c r="H14"/>
      <c r="I14" s="1"/>
      <c r="J14" s="1"/>
      <c r="K14" s="1"/>
      <c r="L14"/>
      <c r="M14"/>
    </row>
    <row r="15" spans="1:13" s="3" customFormat="1" ht="26.25" thickBot="1">
      <c r="A15" s="11" t="s">
        <v>24</v>
      </c>
      <c r="B15" s="12" t="s">
        <v>25</v>
      </c>
      <c r="C15" s="27">
        <v>81</v>
      </c>
      <c r="D15" s="13" t="s">
        <v>26</v>
      </c>
      <c r="E15" s="26"/>
      <c r="F15" s="17"/>
      <c r="H15" s="11" t="s">
        <v>39</v>
      </c>
      <c r="I15" s="12" t="s">
        <v>40</v>
      </c>
      <c r="J15" s="27">
        <v>3.3</v>
      </c>
      <c r="K15" s="13" t="s">
        <v>41</v>
      </c>
      <c r="L15" s="36"/>
      <c r="M15" s="48"/>
    </row>
    <row r="16" spans="2:11" s="3" customFormat="1" ht="36.75" customHeight="1" thickBot="1">
      <c r="B16" s="2"/>
      <c r="C16" s="2"/>
      <c r="D16" s="2"/>
      <c r="I16" s="2"/>
      <c r="J16" s="2"/>
      <c r="K16" s="2"/>
    </row>
    <row r="17" spans="1:13" ht="26.25" thickBot="1">
      <c r="A17" s="11" t="s">
        <v>30</v>
      </c>
      <c r="B17" s="12" t="s">
        <v>1</v>
      </c>
      <c r="C17" s="27">
        <v>3.3</v>
      </c>
      <c r="D17" s="13" t="s">
        <v>3</v>
      </c>
      <c r="E17" s="26"/>
      <c r="F17" s="17"/>
      <c r="H17" s="11" t="s">
        <v>42</v>
      </c>
      <c r="I17" s="12" t="s">
        <v>25</v>
      </c>
      <c r="J17" s="49">
        <v>81</v>
      </c>
      <c r="K17" s="13" t="s">
        <v>6</v>
      </c>
      <c r="L17" s="26"/>
      <c r="M17" s="17"/>
    </row>
    <row r="18" spans="1:11" s="3" customFormat="1" ht="36.75" customHeight="1" thickBot="1">
      <c r="A18"/>
      <c r="B18" s="1"/>
      <c r="C18" s="1"/>
      <c r="D18" s="1"/>
      <c r="E18"/>
      <c r="F18"/>
      <c r="I18" s="2"/>
      <c r="J18" s="2"/>
      <c r="K18" s="2"/>
    </row>
    <row r="19" spans="1:13" ht="39" thickBot="1">
      <c r="A19" s="11" t="s">
        <v>27</v>
      </c>
      <c r="B19" s="12" t="s">
        <v>28</v>
      </c>
      <c r="C19" s="27">
        <v>6.2</v>
      </c>
      <c r="D19" s="13" t="s">
        <v>29</v>
      </c>
      <c r="E19" s="26"/>
      <c r="F19" s="17"/>
      <c r="H19" s="11" t="s">
        <v>43</v>
      </c>
      <c r="I19" s="12" t="s">
        <v>28</v>
      </c>
      <c r="J19" s="27">
        <v>6.2</v>
      </c>
      <c r="K19" s="13" t="s">
        <v>44</v>
      </c>
      <c r="L19" s="26"/>
      <c r="M19" s="17"/>
    </row>
    <row r="21" spans="1:6" ht="12.75">
      <c r="A21" s="4"/>
      <c r="B21" s="156" t="s">
        <v>32</v>
      </c>
      <c r="C21" s="167" t="s">
        <v>168</v>
      </c>
      <c r="D21" s="41"/>
      <c r="E21" s="42"/>
      <c r="F21" s="43"/>
    </row>
    <row r="22" spans="1:6" ht="12.75">
      <c r="A22" s="5"/>
      <c r="B22" s="157"/>
      <c r="C22" s="168" t="s">
        <v>169</v>
      </c>
      <c r="D22" s="10"/>
      <c r="E22" s="9"/>
      <c r="F22" s="44"/>
    </row>
    <row r="23" spans="1:6" ht="12.75">
      <c r="A23" s="5" t="s">
        <v>31</v>
      </c>
      <c r="B23" s="157"/>
      <c r="C23" s="168" t="s">
        <v>170</v>
      </c>
      <c r="D23" s="10"/>
      <c r="E23" s="9"/>
      <c r="F23" s="44"/>
    </row>
    <row r="24" spans="1:6" ht="12.75">
      <c r="A24" s="5"/>
      <c r="B24" s="157"/>
      <c r="C24" s="169" t="s">
        <v>171</v>
      </c>
      <c r="D24" s="10"/>
      <c r="E24" s="9"/>
      <c r="F24" s="44"/>
    </row>
    <row r="25" spans="1:6" ht="12.75">
      <c r="A25" s="6"/>
      <c r="B25" s="158"/>
      <c r="C25" s="22"/>
      <c r="D25" s="45"/>
      <c r="E25" s="46"/>
      <c r="F25" s="47"/>
    </row>
    <row r="27" spans="1:6" ht="12.75">
      <c r="A27" s="4"/>
      <c r="B27" s="156" t="s">
        <v>34</v>
      </c>
      <c r="C27" s="167" t="s">
        <v>172</v>
      </c>
      <c r="D27" s="41"/>
      <c r="E27" s="42"/>
      <c r="F27" s="43"/>
    </row>
    <row r="28" spans="1:6" ht="12.75">
      <c r="A28" s="5"/>
      <c r="B28" s="157"/>
      <c r="C28" s="168" t="s">
        <v>173</v>
      </c>
      <c r="D28" s="10"/>
      <c r="E28" s="9"/>
      <c r="F28" s="44"/>
    </row>
    <row r="29" spans="1:6" ht="12.75">
      <c r="A29" s="5" t="s">
        <v>33</v>
      </c>
      <c r="B29" s="157"/>
      <c r="C29" s="168" t="s">
        <v>174</v>
      </c>
      <c r="D29" s="10"/>
      <c r="E29" s="9"/>
      <c r="F29" s="44"/>
    </row>
    <row r="30" spans="1:6" ht="12.75">
      <c r="A30" s="5"/>
      <c r="B30" s="157"/>
      <c r="C30" s="168" t="s">
        <v>175</v>
      </c>
      <c r="D30" s="10"/>
      <c r="E30" s="9"/>
      <c r="F30" s="44"/>
    </row>
    <row r="31" spans="1:6" ht="12.75">
      <c r="A31" s="6"/>
      <c r="B31" s="158"/>
      <c r="C31" s="170" t="s">
        <v>176</v>
      </c>
      <c r="D31" s="45"/>
      <c r="E31" s="46"/>
      <c r="F31" s="47"/>
    </row>
    <row r="33" spans="1:11" ht="13.5" thickBot="1">
      <c r="A33" s="71" t="s">
        <v>8</v>
      </c>
      <c r="H33" s="71" t="s">
        <v>8</v>
      </c>
      <c r="I33" s="1"/>
      <c r="J33" s="1"/>
      <c r="K33" s="1"/>
    </row>
    <row r="34" spans="1:13" ht="51.75" thickBot="1">
      <c r="A34" s="72" t="s">
        <v>47</v>
      </c>
      <c r="B34" s="73" t="s">
        <v>48</v>
      </c>
      <c r="C34" s="73" t="s">
        <v>49</v>
      </c>
      <c r="D34" s="74" t="s">
        <v>76</v>
      </c>
      <c r="E34" s="74"/>
      <c r="F34" s="75"/>
      <c r="H34" s="72" t="s">
        <v>47</v>
      </c>
      <c r="I34" s="73" t="s">
        <v>48</v>
      </c>
      <c r="J34" s="73" t="s">
        <v>49</v>
      </c>
      <c r="K34" s="74" t="s">
        <v>76</v>
      </c>
      <c r="L34" s="74" t="s">
        <v>50</v>
      </c>
      <c r="M34" s="75"/>
    </row>
    <row r="35" spans="1:13" ht="12.75">
      <c r="A35" s="54" t="s">
        <v>51</v>
      </c>
      <c r="B35" s="55" t="s">
        <v>52</v>
      </c>
      <c r="C35" s="55"/>
      <c r="D35" s="56" t="s">
        <v>54</v>
      </c>
      <c r="E35" s="56"/>
      <c r="F35" s="57"/>
      <c r="H35" s="54" t="s">
        <v>51</v>
      </c>
      <c r="I35" s="55" t="s">
        <v>52</v>
      </c>
      <c r="J35" s="55"/>
      <c r="K35" s="56" t="s">
        <v>54</v>
      </c>
      <c r="L35" s="56" t="s">
        <v>55</v>
      </c>
      <c r="M35" s="57"/>
    </row>
    <row r="36" spans="1:13" ht="13.5" thickBot="1">
      <c r="A36" s="58"/>
      <c r="B36" s="59" t="s">
        <v>53</v>
      </c>
      <c r="C36" s="59"/>
      <c r="D36" s="60" t="s">
        <v>74</v>
      </c>
      <c r="E36" s="61"/>
      <c r="F36" s="62"/>
      <c r="H36" s="58"/>
      <c r="I36" s="59" t="s">
        <v>53</v>
      </c>
      <c r="J36" s="59"/>
      <c r="K36" s="60" t="s">
        <v>74</v>
      </c>
      <c r="L36" s="60" t="s">
        <v>75</v>
      </c>
      <c r="M36" s="62"/>
    </row>
    <row r="37" spans="1:13" s="3" customFormat="1" ht="12.75">
      <c r="A37" s="54" t="s">
        <v>56</v>
      </c>
      <c r="B37" s="55" t="s">
        <v>52</v>
      </c>
      <c r="C37" s="55" t="s">
        <v>57</v>
      </c>
      <c r="D37" s="56" t="s">
        <v>59</v>
      </c>
      <c r="E37" s="56"/>
      <c r="F37" s="57"/>
      <c r="H37" s="54" t="s">
        <v>56</v>
      </c>
      <c r="I37" s="55" t="s">
        <v>52</v>
      </c>
      <c r="J37" s="55" t="s">
        <v>57</v>
      </c>
      <c r="K37" s="56" t="s">
        <v>59</v>
      </c>
      <c r="L37" s="56" t="s">
        <v>60</v>
      </c>
      <c r="M37" s="57"/>
    </row>
    <row r="38" spans="1:13" ht="25.5">
      <c r="A38" s="63"/>
      <c r="B38" s="50"/>
      <c r="C38" s="51" t="s">
        <v>58</v>
      </c>
      <c r="D38" s="29" t="s">
        <v>54</v>
      </c>
      <c r="E38" s="29"/>
      <c r="F38" s="64"/>
      <c r="H38" s="63"/>
      <c r="I38" s="50"/>
      <c r="J38" s="51" t="s">
        <v>58</v>
      </c>
      <c r="K38" s="29" t="s">
        <v>54</v>
      </c>
      <c r="L38" s="29" t="s">
        <v>61</v>
      </c>
      <c r="M38" s="64"/>
    </row>
    <row r="39" spans="1:13" s="3" customFormat="1" ht="25.5">
      <c r="A39" s="63"/>
      <c r="B39" s="50" t="s">
        <v>53</v>
      </c>
      <c r="C39" s="51" t="s">
        <v>62</v>
      </c>
      <c r="D39" s="29" t="s">
        <v>64</v>
      </c>
      <c r="E39" s="29"/>
      <c r="F39" s="64"/>
      <c r="H39" s="63"/>
      <c r="I39" s="50" t="s">
        <v>53</v>
      </c>
      <c r="J39" s="51" t="s">
        <v>62</v>
      </c>
      <c r="K39" s="29" t="s">
        <v>64</v>
      </c>
      <c r="L39" s="29" t="s">
        <v>65</v>
      </c>
      <c r="M39" s="64"/>
    </row>
    <row r="40" spans="1:13" s="3" customFormat="1" ht="13.5" thickBot="1">
      <c r="A40" s="58"/>
      <c r="B40" s="59"/>
      <c r="C40" s="59" t="s">
        <v>63</v>
      </c>
      <c r="D40" s="60" t="s">
        <v>64</v>
      </c>
      <c r="E40" s="60"/>
      <c r="F40" s="62"/>
      <c r="H40" s="58"/>
      <c r="I40" s="59"/>
      <c r="J40" s="59" t="s">
        <v>63</v>
      </c>
      <c r="K40" s="60" t="s">
        <v>64</v>
      </c>
      <c r="L40" s="60" t="s">
        <v>65</v>
      </c>
      <c r="M40" s="62"/>
    </row>
    <row r="41" spans="1:13" s="3" customFormat="1" ht="13.5" thickBot="1">
      <c r="A41" s="66" t="s">
        <v>66</v>
      </c>
      <c r="B41" s="67" t="s">
        <v>67</v>
      </c>
      <c r="C41" s="67"/>
      <c r="D41" s="68" t="s">
        <v>68</v>
      </c>
      <c r="E41" s="68"/>
      <c r="F41" s="69"/>
      <c r="H41" s="66" t="s">
        <v>66</v>
      </c>
      <c r="I41" s="67" t="s">
        <v>67</v>
      </c>
      <c r="J41" s="67"/>
      <c r="K41" s="68" t="s">
        <v>68</v>
      </c>
      <c r="L41" s="68" t="s">
        <v>69</v>
      </c>
      <c r="M41" s="69"/>
    </row>
    <row r="42" spans="1:13" s="3" customFormat="1" ht="26.25" thickBot="1">
      <c r="A42" s="70" t="s">
        <v>70</v>
      </c>
      <c r="B42" s="67" t="s">
        <v>71</v>
      </c>
      <c r="C42" s="67"/>
      <c r="D42" s="68" t="s">
        <v>72</v>
      </c>
      <c r="E42" s="68"/>
      <c r="F42" s="69"/>
      <c r="H42" s="70" t="s">
        <v>70</v>
      </c>
      <c r="I42" s="67" t="s">
        <v>71</v>
      </c>
      <c r="J42" s="67"/>
      <c r="K42" s="68" t="s">
        <v>72</v>
      </c>
      <c r="L42" s="68" t="s">
        <v>73</v>
      </c>
      <c r="M42" s="69"/>
    </row>
    <row r="43" s="3" customFormat="1" ht="36.75" customHeight="1"/>
    <row r="44" spans="1:6" ht="12.75">
      <c r="A44" s="138"/>
      <c r="B44" s="3"/>
      <c r="C44" s="3"/>
      <c r="D44" s="3"/>
      <c r="E44" s="3"/>
      <c r="F44" s="3"/>
    </row>
  </sheetData>
  <sheetProtection/>
  <mergeCells count="11">
    <mergeCell ref="L11:M11"/>
    <mergeCell ref="L12:M13"/>
    <mergeCell ref="B21:B25"/>
    <mergeCell ref="B27:B31"/>
    <mergeCell ref="I1:M1"/>
    <mergeCell ref="E11:F11"/>
    <mergeCell ref="B1:F1"/>
    <mergeCell ref="E7:F7"/>
    <mergeCell ref="E8:F9"/>
    <mergeCell ref="L7:M7"/>
    <mergeCell ref="L8:M9"/>
  </mergeCells>
  <printOptions/>
  <pageMargins left="0.787401575" right="0.787401575" top="0.984251969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="150" zoomScaleNormal="150" zoomScalePageLayoutView="0" workbookViewId="0" topLeftCell="A1">
      <selection activeCell="C31" sqref="C31"/>
    </sheetView>
  </sheetViews>
  <sheetFormatPr defaultColWidth="11.421875" defaultRowHeight="12.75"/>
  <cols>
    <col min="1" max="1" width="19.8515625" style="0" customWidth="1"/>
    <col min="2" max="2" width="20.00390625" style="1" customWidth="1"/>
    <col min="3" max="3" width="11.421875" style="1" customWidth="1"/>
    <col min="4" max="4" width="9.00390625" style="1" customWidth="1"/>
  </cols>
  <sheetData>
    <row r="1" spans="1:6" s="3" customFormat="1" ht="26.25" customHeight="1">
      <c r="A1" s="103" t="s">
        <v>139</v>
      </c>
      <c r="B1" s="146" t="str">
        <f>Übersicht!B1</f>
        <v>Musterstadt</v>
      </c>
      <c r="C1" s="147"/>
      <c r="D1" s="147"/>
      <c r="E1" s="147"/>
      <c r="F1" s="148"/>
    </row>
    <row r="3" spans="1:6" ht="12.75">
      <c r="A3" s="31" t="s">
        <v>92</v>
      </c>
      <c r="B3" s="32"/>
      <c r="C3" s="32"/>
      <c r="D3" s="32"/>
      <c r="E3" s="33"/>
      <c r="F3" s="34"/>
    </row>
    <row r="5" spans="1:6" ht="12.75">
      <c r="A5" s="4"/>
      <c r="B5" s="7"/>
      <c r="C5" s="37"/>
      <c r="D5" s="20"/>
      <c r="E5" s="20"/>
      <c r="F5" s="23"/>
    </row>
    <row r="6" spans="1:6" ht="12.75">
      <c r="A6" s="5" t="s">
        <v>38</v>
      </c>
      <c r="B6" s="162" t="s">
        <v>177</v>
      </c>
      <c r="C6" s="83">
        <f>C9*C11*365</f>
        <v>4007.7000000000003</v>
      </c>
      <c r="D6" s="21" t="s">
        <v>85</v>
      </c>
      <c r="E6" s="21"/>
      <c r="F6" s="24"/>
    </row>
    <row r="7" spans="1:6" ht="12.75">
      <c r="A7" s="6"/>
      <c r="B7" s="8"/>
      <c r="C7" s="39"/>
      <c r="D7" s="22"/>
      <c r="E7" s="22"/>
      <c r="F7" s="25"/>
    </row>
    <row r="8" spans="1:4" ht="13.5" thickBot="1">
      <c r="A8" s="9"/>
      <c r="B8" s="10"/>
      <c r="C8" s="10"/>
      <c r="D8" s="10"/>
    </row>
    <row r="9" spans="1:6" ht="39.75" customHeight="1" thickBot="1">
      <c r="A9" s="11" t="s">
        <v>93</v>
      </c>
      <c r="B9" s="12" t="s">
        <v>97</v>
      </c>
      <c r="C9" s="27">
        <v>1.83</v>
      </c>
      <c r="D9" s="13" t="s">
        <v>3</v>
      </c>
      <c r="E9" s="26"/>
      <c r="F9" s="17"/>
    </row>
    <row r="10" spans="1:6" ht="13.5" thickBot="1">
      <c r="A10" s="3"/>
      <c r="B10" s="2"/>
      <c r="C10" s="2"/>
      <c r="D10" s="2"/>
      <c r="E10" s="3"/>
      <c r="F10" s="3"/>
    </row>
    <row r="11" spans="1:6" ht="40.5" customHeight="1" thickBot="1">
      <c r="A11" s="11" t="s">
        <v>94</v>
      </c>
      <c r="B11" s="12" t="s">
        <v>95</v>
      </c>
      <c r="C11" s="49">
        <v>6</v>
      </c>
      <c r="D11" s="13" t="s">
        <v>96</v>
      </c>
      <c r="E11" s="26"/>
      <c r="F11" s="17"/>
    </row>
    <row r="17" ht="12.75">
      <c r="C17" s="172"/>
    </row>
  </sheetData>
  <sheetProtection/>
  <mergeCells count="1">
    <mergeCell ref="B1:F1"/>
  </mergeCells>
  <printOptions/>
  <pageMargins left="0.787401575" right="0.787401575" top="1.01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50" zoomScaleNormal="150" zoomScalePageLayoutView="0" workbookViewId="0" topLeftCell="A1">
      <selection activeCell="D23" sqref="D23"/>
    </sheetView>
  </sheetViews>
  <sheetFormatPr defaultColWidth="11.421875" defaultRowHeight="12.75"/>
  <cols>
    <col min="1" max="1" width="19.8515625" style="0" customWidth="1"/>
    <col min="2" max="2" width="20.00390625" style="1" customWidth="1"/>
    <col min="3" max="3" width="11.421875" style="1" customWidth="1"/>
    <col min="4" max="4" width="9.00390625" style="1" customWidth="1"/>
  </cols>
  <sheetData>
    <row r="1" spans="1:6" s="3" customFormat="1" ht="26.25" customHeight="1">
      <c r="A1" s="103" t="s">
        <v>139</v>
      </c>
      <c r="B1" s="146" t="str">
        <f>Übersicht!B1</f>
        <v>Musterstadt</v>
      </c>
      <c r="C1" s="147"/>
      <c r="D1" s="147"/>
      <c r="E1" s="147"/>
      <c r="F1" s="148"/>
    </row>
    <row r="3" spans="1:6" ht="12.75">
      <c r="A3" s="31" t="s">
        <v>98</v>
      </c>
      <c r="B3" s="32"/>
      <c r="C3" s="32"/>
      <c r="D3" s="32"/>
      <c r="E3" s="33"/>
      <c r="F3" s="34"/>
    </row>
    <row r="5" spans="1:6" ht="12.75">
      <c r="A5" s="4"/>
      <c r="B5" s="7"/>
      <c r="C5" s="37"/>
      <c r="D5" s="20"/>
      <c r="E5" s="20"/>
      <c r="F5" s="23"/>
    </row>
    <row r="6" spans="1:6" ht="12.75">
      <c r="A6" s="5" t="s">
        <v>38</v>
      </c>
      <c r="B6" s="162" t="s">
        <v>178</v>
      </c>
      <c r="C6" s="83">
        <f>C9*C11*SQRT(3)*C13*C15</f>
        <v>1454.922678357857</v>
      </c>
      <c r="D6" s="21" t="s">
        <v>85</v>
      </c>
      <c r="E6" s="21"/>
      <c r="F6" s="24"/>
    </row>
    <row r="7" spans="1:6" ht="12.75">
      <c r="A7" s="6"/>
      <c r="B7" s="8"/>
      <c r="C7" s="39"/>
      <c r="D7" s="22"/>
      <c r="E7" s="22"/>
      <c r="F7" s="25"/>
    </row>
    <row r="8" spans="1:4" ht="13.5" thickBot="1">
      <c r="A8" s="9"/>
      <c r="B8" s="10"/>
      <c r="C8" s="10"/>
      <c r="D8" s="10"/>
    </row>
    <row r="9" spans="1:6" ht="39.75" customHeight="1" thickBot="1">
      <c r="A9" s="11" t="s">
        <v>99</v>
      </c>
      <c r="B9" s="12" t="s">
        <v>100</v>
      </c>
      <c r="C9" s="27">
        <v>0.4</v>
      </c>
      <c r="D9" s="13" t="s">
        <v>101</v>
      </c>
      <c r="E9" s="26"/>
      <c r="F9" s="17"/>
    </row>
    <row r="10" spans="1:6" ht="13.5" thickBot="1">
      <c r="A10" s="3"/>
      <c r="B10" s="2"/>
      <c r="C10" s="2"/>
      <c r="D10" s="2"/>
      <c r="E10" s="3"/>
      <c r="F10" s="3"/>
    </row>
    <row r="11" spans="1:6" ht="40.5" customHeight="1" thickBot="1">
      <c r="A11" s="11" t="s">
        <v>102</v>
      </c>
      <c r="B11" s="12" t="s">
        <v>103</v>
      </c>
      <c r="C11" s="49">
        <v>6</v>
      </c>
      <c r="D11" s="13" t="s">
        <v>104</v>
      </c>
      <c r="E11" s="26"/>
      <c r="F11" s="17"/>
    </row>
    <row r="12" ht="13.5" thickBot="1"/>
    <row r="13" spans="1:6" ht="40.5" customHeight="1" thickBot="1">
      <c r="A13" s="11" t="s">
        <v>105</v>
      </c>
      <c r="B13" s="12" t="s">
        <v>106</v>
      </c>
      <c r="C13" s="84">
        <v>0.7</v>
      </c>
      <c r="D13" s="76" t="s">
        <v>79</v>
      </c>
      <c r="E13" s="26"/>
      <c r="F13" s="17"/>
    </row>
    <row r="14" ht="13.5" thickBot="1"/>
    <row r="15" spans="1:6" ht="40.5" customHeight="1" thickBot="1">
      <c r="A15" s="11" t="s">
        <v>107</v>
      </c>
      <c r="B15" s="171" t="s">
        <v>183</v>
      </c>
      <c r="C15" s="49">
        <v>500</v>
      </c>
      <c r="D15" s="13" t="s">
        <v>95</v>
      </c>
      <c r="E15" s="26"/>
      <c r="F15" s="17"/>
    </row>
  </sheetData>
  <sheetProtection/>
  <mergeCells count="1">
    <mergeCell ref="B1:F1"/>
  </mergeCells>
  <printOptions/>
  <pageMargins left="0.787401575" right="0.787401575" top="1.01" bottom="0.68" header="0.4921259845" footer="0.4921259845"/>
  <pageSetup horizontalDpi="600" verticalDpi="600" orientation="portrait" paperSize="9" r:id="rId2"/>
  <headerFooter alignWithMargins="0">
    <oddHeader>&amp;LKläranlagennachbarschaft 102
Waldeck- Frankenberg&amp;CZielwerte für den Strombedarf
von Abwasseranlagen&amp;R&amp;D</oddHeader>
    <oddFooter>&amp;L&amp;8&amp;Z&amp;F&amp;R&amp;8&amp;A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Waldeck-Frankenberg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..</dc:title>
  <dc:subject/>
  <dc:creator>fresek01</dc:creator>
  <cp:keywords/>
  <dc:description/>
  <cp:lastModifiedBy>fresek01</cp:lastModifiedBy>
  <cp:lastPrinted>2011-03-01T05:50:42Z</cp:lastPrinted>
  <dcterms:created xsi:type="dcterms:W3CDTF">2011-02-03T09:45:30Z</dcterms:created>
  <dcterms:modified xsi:type="dcterms:W3CDTF">2011-03-01T13:29:08Z</dcterms:modified>
  <cp:category/>
  <cp:version/>
  <cp:contentType/>
  <cp:contentStatus/>
</cp:coreProperties>
</file>